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ustomProperty1.bin" ContentType="application/vnd.openxmlformats-officedocument.spreadsheetml.customProperty"/>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mc:AlternateContent xmlns:mc="http://schemas.openxmlformats.org/markup-compatibility/2006">
    <mc:Choice Requires="x15">
      <x15ac:absPath xmlns:x15ac="http://schemas.microsoft.com/office/spreadsheetml/2010/11/ac" url="C:\Users\utilisateur\Documents\10 - COMMUN\6 - DÉVELOPPEMENT TOURISTIQUE\6.2 - Taxe de séjour\CCSDB\Déclarations\Modèles vierges\"/>
    </mc:Choice>
  </mc:AlternateContent>
  <xr:revisionPtr revIDLastSave="0" documentId="13_ncr:1_{64559B92-820F-4777-87AF-92F872066718}" xr6:coauthVersionLast="47" xr6:coauthVersionMax="47" xr10:uidLastSave="{00000000-0000-0000-0000-000000000000}"/>
  <bookViews>
    <workbookView xWindow="-108" yWindow="-108" windowWidth="23256" windowHeight="12576" xr2:uid="{00000000-000D-0000-FFFF-FFFF00000000}"/>
  </bookViews>
  <sheets>
    <sheet name="Janvier" sheetId="2" r:id="rId1"/>
    <sheet name="Février" sheetId="4" r:id="rId2"/>
    <sheet name="Mars" sheetId="5" r:id="rId3"/>
    <sheet name="Avril" sheetId="6" r:id="rId4"/>
    <sheet name="Mai" sheetId="7" r:id="rId5"/>
    <sheet name="Juin" sheetId="8" r:id="rId6"/>
    <sheet name="Juillet" sheetId="9" r:id="rId7"/>
    <sheet name="Août" sheetId="10" r:id="rId8"/>
    <sheet name="Septembre" sheetId="11" r:id="rId9"/>
    <sheet name="Octobre" sheetId="12" r:id="rId10"/>
    <sheet name="Novembre" sheetId="13" r:id="rId11"/>
    <sheet name="Décembre" sheetId="14" r:id="rId12"/>
    <sheet name="Récapitulatif" sheetId="15" r:id="rId13"/>
    <sheet name="Feuil3" sheetId="3" state="hidden" r:id="rId14"/>
  </sheets>
  <definedNames>
    <definedName name="TYPE">Feuil3!$B$4:$B$31</definedName>
    <definedName name="_xlnm.Print_Area" localSheetId="7">Août!$A$1:$I$58</definedName>
    <definedName name="_xlnm.Print_Area" localSheetId="3">Avril!$A$1:$I$58</definedName>
    <definedName name="_xlnm.Print_Area" localSheetId="11">Décembre!$A$1:$I$58</definedName>
    <definedName name="_xlnm.Print_Area" localSheetId="1">Février!$A$1:$I$58</definedName>
    <definedName name="_xlnm.Print_Area" localSheetId="0">Janvier!$A$1:$I$58</definedName>
    <definedName name="_xlnm.Print_Area" localSheetId="6">Juillet!$A$1:$I$58</definedName>
    <definedName name="_xlnm.Print_Area" localSheetId="5">Juin!$A$1:$I$58</definedName>
    <definedName name="_xlnm.Print_Area" localSheetId="4">Mai!$A$1:$I$58</definedName>
    <definedName name="_xlnm.Print_Area" localSheetId="2">Mars!$A$1:$I$58</definedName>
    <definedName name="_xlnm.Print_Area" localSheetId="10">Novembre!$A$1:$I$58</definedName>
    <definedName name="_xlnm.Print_Area" localSheetId="9">Octobre!$A$1:$I$58</definedName>
    <definedName name="_xlnm.Print_Area" localSheetId="8">Septembre!$A$1:$I$58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6" i="14" l="1"/>
  <c r="D46" i="13"/>
  <c r="D46" i="12"/>
  <c r="D46" i="11"/>
  <c r="D46" i="10"/>
  <c r="D46" i="9"/>
  <c r="D46" i="8"/>
  <c r="D46" i="7"/>
  <c r="D46" i="6"/>
  <c r="D46" i="5"/>
  <c r="D46" i="4"/>
  <c r="D46" i="2"/>
  <c r="G13" i="14" l="1"/>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12" i="14"/>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12" i="13"/>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12" i="12"/>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12" i="11"/>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12" i="10"/>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12" i="9"/>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12" i="8"/>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12" i="7"/>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12" i="6"/>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12" i="4"/>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12" i="2"/>
  <c r="I91" i="15"/>
  <c r="M101" i="15"/>
  <c r="M100" i="15"/>
  <c r="M99" i="15"/>
  <c r="M98" i="15"/>
  <c r="M97" i="15"/>
  <c r="M96" i="15"/>
  <c r="M95" i="15"/>
  <c r="M94" i="15"/>
  <c r="M93" i="15"/>
  <c r="M92" i="15"/>
  <c r="M91" i="15"/>
  <c r="M90" i="15"/>
  <c r="M89" i="15"/>
  <c r="M88" i="15"/>
  <c r="L101" i="15"/>
  <c r="L100" i="15"/>
  <c r="L99" i="15"/>
  <c r="L98" i="15"/>
  <c r="L97" i="15"/>
  <c r="L96" i="15"/>
  <c r="L95" i="15"/>
  <c r="L94" i="15"/>
  <c r="L93" i="15"/>
  <c r="L92" i="15"/>
  <c r="L91" i="15"/>
  <c r="L90" i="15"/>
  <c r="L89" i="15"/>
  <c r="L88" i="15"/>
  <c r="K101" i="15"/>
  <c r="K100" i="15"/>
  <c r="K99" i="15"/>
  <c r="K98" i="15"/>
  <c r="K97" i="15"/>
  <c r="K96" i="15"/>
  <c r="K95" i="15"/>
  <c r="K94" i="15"/>
  <c r="K93" i="15"/>
  <c r="K92" i="15"/>
  <c r="K91" i="15"/>
  <c r="K90" i="15"/>
  <c r="K89" i="15"/>
  <c r="K88" i="15"/>
  <c r="J101" i="15"/>
  <c r="J100" i="15"/>
  <c r="J99" i="15"/>
  <c r="J98" i="15"/>
  <c r="J97" i="15"/>
  <c r="J96" i="15"/>
  <c r="J95" i="15"/>
  <c r="J94" i="15"/>
  <c r="J93" i="15"/>
  <c r="J92" i="15"/>
  <c r="J91" i="15"/>
  <c r="J90" i="15"/>
  <c r="J89" i="15"/>
  <c r="J88" i="15"/>
  <c r="I101" i="15"/>
  <c r="I100" i="15"/>
  <c r="I99" i="15"/>
  <c r="I98" i="15"/>
  <c r="I97" i="15"/>
  <c r="I96" i="15"/>
  <c r="I95" i="15"/>
  <c r="I94" i="15"/>
  <c r="I93" i="15"/>
  <c r="I92" i="15"/>
  <c r="I90" i="15"/>
  <c r="I89" i="15"/>
  <c r="I88" i="15"/>
  <c r="H101" i="15"/>
  <c r="H100" i="15"/>
  <c r="H99" i="15"/>
  <c r="H98" i="15"/>
  <c r="H97" i="15"/>
  <c r="H96" i="15"/>
  <c r="H95" i="15"/>
  <c r="H94" i="15"/>
  <c r="H93" i="15"/>
  <c r="H92" i="15"/>
  <c r="H91" i="15"/>
  <c r="H90" i="15"/>
  <c r="H89" i="15"/>
  <c r="H88" i="15"/>
  <c r="G101" i="15"/>
  <c r="G100" i="15"/>
  <c r="G99" i="15"/>
  <c r="G98" i="15"/>
  <c r="G97" i="15"/>
  <c r="G96" i="15"/>
  <c r="G95" i="15"/>
  <c r="G94" i="15"/>
  <c r="G93" i="15"/>
  <c r="G92" i="15"/>
  <c r="G91" i="15"/>
  <c r="G90" i="15"/>
  <c r="G89" i="15"/>
  <c r="G88" i="15"/>
  <c r="F101" i="15"/>
  <c r="F100" i="15"/>
  <c r="F99" i="15"/>
  <c r="F98" i="15"/>
  <c r="F97" i="15"/>
  <c r="F96" i="15"/>
  <c r="F95" i="15"/>
  <c r="F94" i="15"/>
  <c r="F93" i="15"/>
  <c r="F92" i="15"/>
  <c r="F91" i="15"/>
  <c r="F90" i="15"/>
  <c r="F89" i="15"/>
  <c r="F88" i="15"/>
  <c r="E101" i="15"/>
  <c r="E100" i="15"/>
  <c r="E99" i="15"/>
  <c r="E98" i="15"/>
  <c r="E97" i="15"/>
  <c r="E96" i="15"/>
  <c r="E95" i="15"/>
  <c r="E94" i="15"/>
  <c r="E93" i="15"/>
  <c r="E92" i="15"/>
  <c r="E91" i="15"/>
  <c r="E90" i="15"/>
  <c r="E89" i="15"/>
  <c r="E88" i="15"/>
  <c r="D101" i="15"/>
  <c r="D100" i="15"/>
  <c r="D99" i="15"/>
  <c r="D98" i="15"/>
  <c r="D97" i="15"/>
  <c r="D96" i="15"/>
  <c r="D95" i="15"/>
  <c r="D94" i="15"/>
  <c r="D93" i="15"/>
  <c r="D92" i="15"/>
  <c r="D91" i="15"/>
  <c r="D90" i="15"/>
  <c r="D89" i="15"/>
  <c r="D88" i="15"/>
  <c r="C101" i="15"/>
  <c r="C100" i="15"/>
  <c r="C99" i="15"/>
  <c r="C98" i="15"/>
  <c r="C97" i="15"/>
  <c r="C96" i="15"/>
  <c r="C95" i="15"/>
  <c r="C94" i="15"/>
  <c r="C93" i="15"/>
  <c r="C92" i="15"/>
  <c r="C91" i="15"/>
  <c r="C90" i="15"/>
  <c r="C89" i="15"/>
  <c r="C88" i="15"/>
  <c r="B71" i="14"/>
  <c r="B70" i="14"/>
  <c r="B69" i="14"/>
  <c r="B68" i="14"/>
  <c r="B67" i="14"/>
  <c r="B66" i="14"/>
  <c r="B65" i="14"/>
  <c r="B64" i="14"/>
  <c r="B63" i="14"/>
  <c r="B62" i="14"/>
  <c r="B61" i="14"/>
  <c r="B60" i="14"/>
  <c r="B59" i="14"/>
  <c r="B58" i="14"/>
  <c r="B71" i="13"/>
  <c r="B70" i="13"/>
  <c r="B69" i="13"/>
  <c r="B68" i="13"/>
  <c r="B67" i="13"/>
  <c r="B66" i="13"/>
  <c r="B65" i="13"/>
  <c r="B64" i="13"/>
  <c r="B63" i="13"/>
  <c r="B61" i="13"/>
  <c r="B58" i="13"/>
  <c r="B71" i="12"/>
  <c r="B70" i="12"/>
  <c r="B69" i="12"/>
  <c r="B68" i="12"/>
  <c r="B67" i="12"/>
  <c r="B66" i="12"/>
  <c r="B65" i="12"/>
  <c r="B64" i="12"/>
  <c r="B63" i="12"/>
  <c r="B62" i="12"/>
  <c r="B61" i="12"/>
  <c r="B60" i="12"/>
  <c r="B59" i="12"/>
  <c r="B58" i="12"/>
  <c r="B71" i="11"/>
  <c r="B70" i="11"/>
  <c r="B69" i="11"/>
  <c r="B68" i="11"/>
  <c r="B67" i="11"/>
  <c r="B66" i="11"/>
  <c r="B65" i="11"/>
  <c r="B64" i="11"/>
  <c r="B63" i="11"/>
  <c r="B62" i="11"/>
  <c r="B61" i="11"/>
  <c r="B60" i="11"/>
  <c r="B59" i="11"/>
  <c r="B58" i="11"/>
  <c r="B71" i="10"/>
  <c r="B70" i="10"/>
  <c r="B69" i="10"/>
  <c r="B68" i="10"/>
  <c r="B67" i="10"/>
  <c r="B66" i="10"/>
  <c r="B65" i="10"/>
  <c r="B64" i="10"/>
  <c r="B63" i="10"/>
  <c r="B62" i="10"/>
  <c r="B61" i="10"/>
  <c r="B60" i="10"/>
  <c r="B59" i="10"/>
  <c r="B58" i="10"/>
  <c r="B71" i="9"/>
  <c r="B70" i="9"/>
  <c r="B69" i="9"/>
  <c r="B68" i="9"/>
  <c r="B67" i="9"/>
  <c r="B66" i="9"/>
  <c r="B65" i="9"/>
  <c r="B64" i="9"/>
  <c r="B63" i="9"/>
  <c r="B62" i="9"/>
  <c r="B61" i="9"/>
  <c r="B60" i="9"/>
  <c r="B59" i="9"/>
  <c r="B58" i="9"/>
  <c r="B71" i="8"/>
  <c r="B70" i="8"/>
  <c r="B69" i="8"/>
  <c r="B68" i="8"/>
  <c r="B67" i="8"/>
  <c r="B66" i="8"/>
  <c r="B65" i="8"/>
  <c r="B64" i="8"/>
  <c r="B63" i="8"/>
  <c r="B62" i="8"/>
  <c r="B61" i="8"/>
  <c r="B60" i="8"/>
  <c r="B59" i="8"/>
  <c r="B58" i="8"/>
  <c r="B71" i="7"/>
  <c r="B70" i="7"/>
  <c r="B69" i="7"/>
  <c r="B68" i="7"/>
  <c r="B67" i="7"/>
  <c r="B66" i="7"/>
  <c r="B65" i="7"/>
  <c r="B64" i="7"/>
  <c r="B63" i="7"/>
  <c r="B62" i="7"/>
  <c r="B61" i="7"/>
  <c r="B60" i="7"/>
  <c r="B59" i="7"/>
  <c r="B58" i="7"/>
  <c r="B71" i="6"/>
  <c r="B70" i="6"/>
  <c r="B69" i="6"/>
  <c r="B68" i="6"/>
  <c r="B67" i="6"/>
  <c r="B66" i="6"/>
  <c r="B65" i="6"/>
  <c r="B64" i="6"/>
  <c r="B63" i="6"/>
  <c r="B62" i="6"/>
  <c r="B61" i="6"/>
  <c r="B60" i="6"/>
  <c r="B59" i="6"/>
  <c r="B58" i="6"/>
  <c r="B71" i="5"/>
  <c r="B70" i="5"/>
  <c r="B69" i="5"/>
  <c r="B68" i="5"/>
  <c r="B67" i="5"/>
  <c r="B66" i="5"/>
  <c r="B65" i="5"/>
  <c r="B64" i="5"/>
  <c r="B63" i="5"/>
  <c r="B62" i="5"/>
  <c r="B61" i="5"/>
  <c r="B60" i="5"/>
  <c r="B59" i="5"/>
  <c r="B58" i="5"/>
  <c r="B71" i="4"/>
  <c r="B70" i="4"/>
  <c r="B69" i="4"/>
  <c r="B68" i="4"/>
  <c r="B67" i="4"/>
  <c r="B66" i="4"/>
  <c r="B65" i="4"/>
  <c r="B64" i="4"/>
  <c r="B63" i="4"/>
  <c r="B62" i="4"/>
  <c r="B61" i="4"/>
  <c r="B59" i="4"/>
  <c r="B58" i="4"/>
  <c r="B58" i="2"/>
  <c r="B44" i="14"/>
  <c r="B44" i="13"/>
  <c r="B62" i="13"/>
  <c r="B60" i="13"/>
  <c r="B59" i="13"/>
  <c r="B44" i="12"/>
  <c r="B44" i="11"/>
  <c r="B44" i="10"/>
  <c r="B44" i="9"/>
  <c r="B44" i="8"/>
  <c r="B44" i="7"/>
  <c r="B44" i="6"/>
  <c r="B44" i="5"/>
  <c r="B44" i="4"/>
  <c r="B60" i="4"/>
  <c r="B60" i="2"/>
  <c r="B72" i="5" l="1"/>
  <c r="G44" i="6"/>
  <c r="B72" i="6"/>
  <c r="B72" i="7"/>
  <c r="B72" i="8"/>
  <c r="B72" i="9"/>
  <c r="B72" i="10"/>
  <c r="B72" i="11"/>
  <c r="B72" i="12"/>
  <c r="G44" i="14"/>
  <c r="B72" i="14"/>
  <c r="B72" i="13"/>
  <c r="B72" i="4"/>
  <c r="G44" i="13"/>
  <c r="G44" i="12"/>
  <c r="G44" i="11"/>
  <c r="G44" i="10"/>
  <c r="G44" i="9"/>
  <c r="G44" i="8"/>
  <c r="G44" i="7"/>
  <c r="G44" i="5"/>
  <c r="G44" i="4"/>
  <c r="B101" i="15"/>
  <c r="B100" i="15"/>
  <c r="B99" i="15"/>
  <c r="B98" i="15"/>
  <c r="B97" i="15"/>
  <c r="B96" i="15"/>
  <c r="B95" i="15"/>
  <c r="B94" i="15"/>
  <c r="B93" i="15"/>
  <c r="B92" i="15"/>
  <c r="B91" i="15"/>
  <c r="B90" i="15"/>
  <c r="B89" i="15"/>
  <c r="B88" i="15"/>
  <c r="B73" i="15"/>
  <c r="B68" i="15"/>
  <c r="B67" i="15"/>
  <c r="B66" i="15"/>
  <c r="B65" i="15"/>
  <c r="B64" i="15"/>
  <c r="B63" i="15"/>
  <c r="B62" i="15"/>
  <c r="B61" i="15"/>
  <c r="B60" i="15"/>
  <c r="B59" i="15"/>
  <c r="B58" i="15"/>
  <c r="B57" i="15"/>
  <c r="E54" i="14"/>
  <c r="E53" i="14"/>
  <c r="E52" i="14"/>
  <c r="E51" i="14"/>
  <c r="E49" i="14"/>
  <c r="D49" i="14"/>
  <c r="E54" i="13"/>
  <c r="E53" i="13"/>
  <c r="E52" i="13"/>
  <c r="E51" i="13"/>
  <c r="E49" i="13"/>
  <c r="D49" i="13"/>
  <c r="E54" i="12"/>
  <c r="E53" i="12"/>
  <c r="E52" i="12"/>
  <c r="E51" i="12"/>
  <c r="E49" i="12"/>
  <c r="D49" i="12"/>
  <c r="E54" i="11"/>
  <c r="E53" i="11"/>
  <c r="E52" i="11"/>
  <c r="E51" i="11"/>
  <c r="E49" i="11"/>
  <c r="D49" i="11"/>
  <c r="E54" i="10"/>
  <c r="E53" i="10"/>
  <c r="E52" i="10"/>
  <c r="E51" i="10"/>
  <c r="E49" i="10"/>
  <c r="D49" i="10"/>
  <c r="E54" i="9"/>
  <c r="E53" i="9"/>
  <c r="E52" i="9"/>
  <c r="E51" i="9"/>
  <c r="E49" i="9"/>
  <c r="D49" i="9"/>
  <c r="E54" i="8"/>
  <c r="E53" i="8"/>
  <c r="E52" i="8"/>
  <c r="E51" i="8"/>
  <c r="E49" i="8"/>
  <c r="D49" i="8"/>
  <c r="E54" i="7"/>
  <c r="E53" i="7"/>
  <c r="E52" i="7"/>
  <c r="E51" i="7"/>
  <c r="E49" i="7"/>
  <c r="D49" i="7"/>
  <c r="E54" i="6"/>
  <c r="E53" i="6"/>
  <c r="E52" i="6"/>
  <c r="E51" i="6"/>
  <c r="E49" i="6"/>
  <c r="D49" i="6"/>
  <c r="E54" i="5"/>
  <c r="E53" i="5"/>
  <c r="E52" i="5"/>
  <c r="E51" i="5"/>
  <c r="E49" i="5"/>
  <c r="D49" i="5"/>
  <c r="E54" i="4"/>
  <c r="E53" i="4"/>
  <c r="E52" i="4"/>
  <c r="E51" i="4"/>
  <c r="E49" i="4"/>
  <c r="D49" i="4"/>
  <c r="B61" i="2"/>
  <c r="B44" i="2"/>
  <c r="B71" i="2"/>
  <c r="B70" i="2"/>
  <c r="B69" i="2"/>
  <c r="B68" i="2"/>
  <c r="B67" i="2"/>
  <c r="B66" i="2"/>
  <c r="B65" i="2"/>
  <c r="B64" i="2"/>
  <c r="B62" i="2"/>
  <c r="B59" i="2"/>
  <c r="E54" i="2"/>
  <c r="E53" i="2"/>
  <c r="E52" i="2"/>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E51" i="2"/>
  <c r="E49" i="2"/>
  <c r="D49" i="2"/>
  <c r="B69" i="15" l="1"/>
  <c r="H9" i="15" s="1"/>
  <c r="N90" i="15"/>
  <c r="B81" i="15"/>
  <c r="B80" i="15"/>
  <c r="B79" i="15"/>
  <c r="B77" i="15"/>
  <c r="B78" i="15"/>
  <c r="B76" i="15"/>
  <c r="B75" i="15"/>
  <c r="B74" i="15"/>
  <c r="N101" i="15"/>
  <c r="N93" i="15"/>
  <c r="N97" i="15"/>
  <c r="N96" i="15"/>
  <c r="N94" i="15"/>
  <c r="N88" i="15"/>
  <c r="N98" i="15"/>
  <c r="N91" i="15"/>
  <c r="N99" i="15"/>
  <c r="N92" i="15"/>
  <c r="N100" i="15"/>
  <c r="N89" i="15"/>
  <c r="N95" i="15"/>
  <c r="B83" i="15"/>
  <c r="B82" i="15"/>
  <c r="B72" i="15"/>
  <c r="G44" i="2"/>
  <c r="B63" i="2"/>
  <c r="B84" i="15" l="1"/>
  <c r="Q9" i="15" s="1"/>
  <c r="B72" i="2"/>
</calcChain>
</file>

<file path=xl/sharedStrings.xml><?xml version="1.0" encoding="utf-8"?>
<sst xmlns="http://schemas.openxmlformats.org/spreadsheetml/2006/main" count="1102" uniqueCount="119">
  <si>
    <t>Nombre de nuitées</t>
  </si>
  <si>
    <t>TOTAL</t>
  </si>
  <si>
    <t>Tarif Taxe</t>
  </si>
  <si>
    <t>Nature de l'hébergement</t>
  </si>
  <si>
    <t>Tarifs en € / nuitée / personne</t>
  </si>
  <si>
    <t>Montant TS :</t>
  </si>
  <si>
    <t>Année</t>
  </si>
  <si>
    <t>Janvier</t>
  </si>
  <si>
    <t>Février</t>
  </si>
  <si>
    <t>Mars</t>
  </si>
  <si>
    <t>Avril</t>
  </si>
  <si>
    <t>Mai</t>
  </si>
  <si>
    <t>Juin</t>
  </si>
  <si>
    <t>Juillet</t>
  </si>
  <si>
    <t>Août</t>
  </si>
  <si>
    <t>Septembre</t>
  </si>
  <si>
    <t>Octobre</t>
  </si>
  <si>
    <t>Novembre</t>
  </si>
  <si>
    <t>Décembre</t>
  </si>
  <si>
    <t>Réduction 3 enfants</t>
  </si>
  <si>
    <t>Réduction 4 enfants</t>
  </si>
  <si>
    <t>Réduction 6 enfants</t>
  </si>
  <si>
    <t>Aucune réduction</t>
  </si>
  <si>
    <t>Montant taxe perçue</t>
  </si>
  <si>
    <t>Adresse de l'établissement :</t>
  </si>
  <si>
    <t>Etablissement :</t>
  </si>
  <si>
    <t>Nom du propriétaire :</t>
  </si>
  <si>
    <t>Nombre de nuits (Durée du séjour)</t>
  </si>
  <si>
    <t xml:space="preserve">Déclaration de taxe de Séjour </t>
  </si>
  <si>
    <t>Eléments à reporter dans votre déclaration mensuelle</t>
  </si>
  <si>
    <t>Hôtel 3 étoiles</t>
  </si>
  <si>
    <t>Hôtel 1 étoile</t>
  </si>
  <si>
    <t xml:space="preserve">Réduction 5 enfants </t>
  </si>
  <si>
    <t>Capacité totale d'accueil :</t>
  </si>
  <si>
    <t>Hôtel 2 étoiles</t>
  </si>
  <si>
    <t>Hôtel 5 étoiles</t>
  </si>
  <si>
    <t>Hôtel 4 étoiles</t>
  </si>
  <si>
    <t>Mois</t>
  </si>
  <si>
    <t>Meublé de tourisme 3 étoiles</t>
  </si>
  <si>
    <t>Meublé de tourisme non classé</t>
  </si>
  <si>
    <t xml:space="preserve">Hôtel non classé </t>
  </si>
  <si>
    <t>Meublé de tourisme 5 étoiles</t>
  </si>
  <si>
    <t>Meublé de tourisme 4 étoiles</t>
  </si>
  <si>
    <t>Meublé de tourisme 1 étoile</t>
  </si>
  <si>
    <t>Meublé de tourisme 2 étoiles</t>
  </si>
  <si>
    <t>Nombre de personnes mineures</t>
  </si>
  <si>
    <t xml:space="preserve"> Tarif plein</t>
  </si>
  <si>
    <t>Exonération - Personnes mineures</t>
  </si>
  <si>
    <t>Exonération -  Titulaires d’un contrat de travail saisonnier  employés dans la commune</t>
  </si>
  <si>
    <t>Exonération - Personnes bénéficiant d’un hébergement d’urgence ou d’un relogement temporaire</t>
  </si>
  <si>
    <t>Chambres d'hôtes</t>
  </si>
  <si>
    <t>Camping non classé, 1 et 2 étoiles</t>
  </si>
  <si>
    <t>Village de vacances non classé, 1, 2 et 3 étoiles</t>
  </si>
  <si>
    <t>Village de vacances 4 et 5 étoiles</t>
  </si>
  <si>
    <t>Camping 3, 4 et 5 étoiles</t>
  </si>
  <si>
    <t>Palace</t>
  </si>
  <si>
    <t>Gîte non classé</t>
  </si>
  <si>
    <t>Gîte 1 étoile</t>
  </si>
  <si>
    <t>Gîte 2 étoiles</t>
  </si>
  <si>
    <t>Gîte 3 étoiles</t>
  </si>
  <si>
    <t>Gîte 4 étoiles</t>
  </si>
  <si>
    <t>Gîte 5 étoiles</t>
  </si>
  <si>
    <t>REGISTRE DU LOUEUR</t>
  </si>
  <si>
    <t xml:space="preserve">Nombre de personnes bénéficiant d’un hébergement d’urgence </t>
  </si>
  <si>
    <t xml:space="preserve"> </t>
  </si>
  <si>
    <t>Dates d'arrivée</t>
  </si>
  <si>
    <t>Nombre de titulaires d’un contrat de travail saisonnier employés dans la commune</t>
  </si>
  <si>
    <t>Montant à appliquer</t>
  </si>
  <si>
    <t>1 étoile</t>
  </si>
  <si>
    <t>2 étoiles</t>
  </si>
  <si>
    <t>3 étoiles</t>
  </si>
  <si>
    <t>4 étoiles</t>
  </si>
  <si>
    <t>5 étoiles</t>
  </si>
  <si>
    <t>Non classé</t>
  </si>
  <si>
    <t>Aire de camping-car</t>
  </si>
  <si>
    <t>Auberge collective</t>
  </si>
  <si>
    <t>Camping</t>
  </si>
  <si>
    <t>Chambre d'hôtes</t>
  </si>
  <si>
    <t>Hôtel</t>
  </si>
  <si>
    <t>Meublé de tourisme</t>
  </si>
  <si>
    <t>Port de plaisance</t>
  </si>
  <si>
    <t>Résidence de tourisme</t>
  </si>
  <si>
    <t>Villages de vacances</t>
  </si>
  <si>
    <t>Mode de réservation</t>
  </si>
  <si>
    <t>Réservation en direct</t>
  </si>
  <si>
    <t>Détail</t>
  </si>
  <si>
    <t>Abritel</t>
  </si>
  <si>
    <t>AirBnB</t>
  </si>
  <si>
    <t>Amivac</t>
  </si>
  <si>
    <t>Booking</t>
  </si>
  <si>
    <t>Cybevasion</t>
  </si>
  <si>
    <t>Expedia</t>
  </si>
  <si>
    <t>Gîtes de France</t>
  </si>
  <si>
    <t>Greengo</t>
  </si>
  <si>
    <t>Le Bon Coin</t>
  </si>
  <si>
    <t>Sawdays</t>
  </si>
  <si>
    <t>Seloger vacances</t>
  </si>
  <si>
    <t>Sportihome</t>
  </si>
  <si>
    <t>TripAdvisor</t>
  </si>
  <si>
    <t>Ce mois-ci, votre taux d'occupation est de :</t>
  </si>
  <si>
    <t>Nombre d'unité d'hébergement :</t>
  </si>
  <si>
    <t>Quel unité d'hébergement indiquer ?</t>
  </si>
  <si>
    <t>Catégorie hébergement</t>
  </si>
  <si>
    <t>Nombre unité d'hébergement</t>
  </si>
  <si>
    <t>Nombre d'emplacements</t>
  </si>
  <si>
    <t>Nombre de personnes</t>
  </si>
  <si>
    <t>Nombre de chambres</t>
  </si>
  <si>
    <t>Nombre d'anneaux</t>
  </si>
  <si>
    <t>Nombre de logements</t>
  </si>
  <si>
    <t>Nombre de logements ou appartements</t>
  </si>
  <si>
    <t>Nature de l'hébergement :</t>
  </si>
  <si>
    <t>Méthodologie de calcul</t>
  </si>
  <si>
    <t>Nombre de personnes majeures</t>
  </si>
  <si>
    <t>TABLEAU DE BORD</t>
  </si>
  <si>
    <t>Nombre de clients accueillis/mois</t>
  </si>
  <si>
    <t>Depuis le 
début de l'année</t>
  </si>
  <si>
    <t>Nombre de nuits/mois</t>
  </si>
  <si>
    <t>Mode de réservation choisi par vos clients</t>
  </si>
  <si>
    <t>CLASSÉ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</si>
</sst>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_-* #,##0.00\ &quot;F&quot;_-;\-* #,##0.00\ &quot;F&quot;_-;_-* &quot;-&quot;??\ &quot;F&quot;_-;_-@_-"/>
    <numFmt numFmtId="165" formatCode="_-* #,##0.00\ [$€-40C]_-;\-* #,##0.00\ [$€-40C]_-;_-* &quot;-&quot;??\ [$€-40C]_-;_-@_-"/>
    <numFmt numFmtId="166" formatCode="[$-40C]d\-mmm\-yy;@"/>
    <numFmt numFmtId="167" formatCode="#,##0.00\ &quot;€&quot;"/>
  </numFmts>
  <fonts count="42" x14ac:knownFonts="1">
    <font>
      <sz val="10"/>
      <name val="Arial"/>
      <family val="2"/>
    </font>
    <font>
      <sz val="11"/>
      <color theme="1"/>
      <name val="Calibri"/>
      <family val="2"/>
      <scheme val="minor"/>
    </font>
    <font>
      <sz val="10"/>
      <name val="Arial"/>
      <family val="2"/>
    </font>
    <font>
      <b/>
      <sz val="10"/>
      <name val="Arial"/>
      <family val="2"/>
    </font>
    <font>
      <b/>
      <sz val="19"/>
      <name val="Times New Roman"/>
      <family val="1"/>
    </font>
    <font>
      <sz val="9"/>
      <name val="Arial"/>
      <family val="2"/>
    </font>
    <font>
      <sz val="10"/>
      <name val="Arial"/>
      <family val="2"/>
    </font>
    <font>
      <b/>
      <sz val="12"/>
      <name val="Arial"/>
      <family val="2"/>
    </font>
    <font>
      <sz val="14"/>
      <name val="Calibri"/>
      <family val="2"/>
    </font>
    <font>
      <sz val="11"/>
      <name val="Calibri"/>
      <family val="2"/>
    </font>
    <font>
      <sz val="14"/>
      <name val="Arial"/>
      <family val="2"/>
    </font>
    <font>
      <b/>
      <sz val="14"/>
      <name val="Arial"/>
      <family val="2"/>
    </font>
    <font>
      <b/>
      <sz val="15"/>
      <name val="Arial"/>
      <family val="2"/>
    </font>
    <font>
      <sz val="12"/>
      <name val="Arial"/>
      <family val="2"/>
    </font>
    <font>
      <sz val="11"/>
      <name val="Arial"/>
      <family val="2"/>
    </font>
    <font>
      <sz val="11"/>
      <color theme="1"/>
      <name val="Calibri"/>
      <family val="2"/>
      <scheme val="minor"/>
    </font>
    <font>
      <b/>
      <sz val="11"/>
      <color rgb="FFFA7D00"/>
      <name val="Calibri"/>
      <family val="2"/>
      <scheme val="minor"/>
    </font>
    <font>
      <sz val="10"/>
      <color rgb="FFFF0000"/>
      <name val="Arial"/>
      <family val="2"/>
    </font>
    <font>
      <b/>
      <sz val="16"/>
      <name val="Arial"/>
      <family val="2"/>
    </font>
    <font>
      <b/>
      <sz val="12"/>
      <color indexed="8"/>
      <name val="Arial"/>
      <family val="2"/>
    </font>
    <font>
      <b/>
      <sz val="14"/>
      <color indexed="8"/>
      <name val="Arial"/>
      <family val="2"/>
    </font>
    <font>
      <sz val="14"/>
      <color indexed="8"/>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8"/>
      <color theme="3"/>
      <name val="Cambria"/>
      <family val="2"/>
      <scheme val="major"/>
    </font>
    <font>
      <sz val="11"/>
      <color rgb="FF9C6500"/>
      <name val="Calibri"/>
      <family val="2"/>
      <scheme val="minor"/>
    </font>
    <font>
      <u/>
      <sz val="11"/>
      <color theme="10"/>
      <name val="Calibri"/>
      <family val="2"/>
    </font>
    <font>
      <b/>
      <sz val="18"/>
      <name val="Arial"/>
      <family val="2"/>
    </font>
    <font>
      <b/>
      <sz val="26"/>
      <name val="Arial"/>
      <family val="2"/>
    </font>
  </fonts>
  <fills count="37">
    <fill>
      <patternFill patternType="none"/>
    </fill>
    <fill>
      <patternFill patternType="gray125"/>
    </fill>
    <fill>
      <patternFill patternType="solid">
        <fgColor theme="6" tint="0.79998168889431442"/>
        <bgColor indexed="65"/>
      </patternFill>
    </fill>
    <fill>
      <patternFill patternType="solid">
        <fgColor rgb="FFF2F2F2"/>
      </patternFill>
    </fill>
    <fill>
      <patternFill patternType="solid">
        <fgColor theme="1"/>
        <bgColor indexed="64"/>
      </patternFill>
    </fill>
    <fill>
      <patternFill patternType="solid">
        <fgColor rgb="FF92D05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4">
    <border>
      <left/>
      <right/>
      <top/>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7">
    <xf numFmtId="0" fontId="0" fillId="0" borderId="0"/>
    <xf numFmtId="0" fontId="15" fillId="2" borderId="0" applyNumberFormat="0" applyBorder="0" applyAlignment="0" applyProtection="0"/>
    <xf numFmtId="0" fontId="16" fillId="3" borderId="36" applyNumberFormat="0" applyAlignment="0" applyProtection="0"/>
    <xf numFmtId="164" fontId="2" fillId="0" borderId="0" applyFont="0" applyFill="0" applyBorder="0" applyAlignment="0" applyProtection="0"/>
    <xf numFmtId="9" fontId="2" fillId="0" borderId="0" applyFont="0" applyFill="0" applyBorder="0" applyAlignment="0" applyProtection="0"/>
    <xf numFmtId="0" fontId="23" fillId="0" borderId="38" applyNumberFormat="0" applyFill="0" applyAlignment="0" applyProtection="0"/>
    <xf numFmtId="0" fontId="24" fillId="0" borderId="39" applyNumberFormat="0" applyFill="0" applyAlignment="0" applyProtection="0"/>
    <xf numFmtId="0" fontId="25" fillId="0" borderId="40"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10" borderId="36" applyNumberFormat="0" applyAlignment="0" applyProtection="0"/>
    <xf numFmtId="0" fontId="29" fillId="3" borderId="41" applyNumberFormat="0" applyAlignment="0" applyProtection="0"/>
    <xf numFmtId="0" fontId="30" fillId="0" borderId="42" applyNumberFormat="0" applyFill="0" applyAlignment="0" applyProtection="0"/>
    <xf numFmtId="0" fontId="31" fillId="11" borderId="43"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45" applyNumberFormat="0" applyFill="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3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37" fillId="0" borderId="0" applyNumberFormat="0" applyFill="0" applyBorder="0" applyAlignment="0" applyProtection="0"/>
    <xf numFmtId="0" fontId="38" fillId="9" borderId="0" applyNumberFormat="0" applyBorder="0" applyAlignment="0" applyProtection="0"/>
    <xf numFmtId="0" fontId="1" fillId="12" borderId="44" applyNumberFormat="0" applyFont="0" applyAlignment="0" applyProtection="0"/>
    <xf numFmtId="0" fontId="35" fillId="16" borderId="0" applyNumberFormat="0" applyBorder="0" applyAlignment="0" applyProtection="0"/>
    <xf numFmtId="0" fontId="35" fillId="20" borderId="0" applyNumberFormat="0" applyBorder="0" applyAlignment="0" applyProtection="0"/>
    <xf numFmtId="0" fontId="1" fillId="2"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9" fillId="0" borderId="0" applyNumberFormat="0" applyFill="0" applyBorder="0" applyAlignment="0" applyProtection="0">
      <alignment vertical="top"/>
      <protection locked="0"/>
    </xf>
  </cellStyleXfs>
  <cellXfs count="150">
    <xf numFmtId="0" fontId="0" fillId="0" borderId="0" xfId="0"/>
    <xf numFmtId="0" fontId="0" fillId="0" borderId="0" xfId="0" applyAlignment="1">
      <alignment horizontal="center"/>
    </xf>
    <xf numFmtId="0" fontId="0" fillId="0" borderId="0" xfId="0" applyAlignment="1">
      <alignment horizontal="center" wrapText="1"/>
    </xf>
    <xf numFmtId="8" fontId="0" fillId="0" borderId="0" xfId="0" applyNumberFormat="1" applyAlignment="1">
      <alignment horizontal="center" wrapText="1"/>
    </xf>
    <xf numFmtId="0" fontId="3" fillId="0" borderId="0" xfId="0" applyFont="1" applyAlignment="1">
      <alignment horizontal="center" vertical="center" wrapText="1"/>
    </xf>
    <xf numFmtId="0" fontId="0" fillId="0" borderId="0" xfId="0" applyFill="1" applyAlignment="1">
      <alignment vertical="center"/>
    </xf>
    <xf numFmtId="9" fontId="0" fillId="0" borderId="0" xfId="4" applyFont="1" applyAlignment="1">
      <alignment horizontal="center"/>
    </xf>
    <xf numFmtId="0" fontId="6" fillId="0" borderId="0" xfId="0" applyFont="1" applyAlignment="1">
      <alignment horizontal="center" wrapText="1"/>
    </xf>
    <xf numFmtId="8" fontId="17" fillId="0" borderId="0" xfId="0" applyNumberFormat="1" applyFont="1" applyAlignment="1">
      <alignment horizontal="center" wrapText="1"/>
    </xf>
    <xf numFmtId="0" fontId="4" fillId="0" borderId="0" xfId="0" applyFont="1" applyFill="1" applyAlignment="1" applyProtection="1"/>
    <xf numFmtId="0" fontId="10" fillId="0" borderId="4" xfId="0" applyFont="1" applyBorder="1" applyAlignment="1" applyProtection="1">
      <alignment horizontal="center" vertical="center"/>
    </xf>
    <xf numFmtId="0" fontId="0" fillId="0" borderId="0" xfId="0" applyFill="1" applyProtection="1"/>
    <xf numFmtId="0" fontId="10" fillId="0" borderId="4" xfId="0" applyFont="1" applyBorder="1" applyAlignment="1" applyProtection="1">
      <alignment horizontal="left" vertical="center"/>
    </xf>
    <xf numFmtId="167" fontId="10" fillId="4" borderId="4" xfId="3" applyNumberFormat="1" applyFont="1" applyFill="1" applyBorder="1" applyAlignment="1" applyProtection="1">
      <alignment horizontal="center" vertical="center"/>
    </xf>
    <xf numFmtId="167" fontId="10" fillId="0" borderId="4" xfId="3" applyNumberFormat="1" applyFont="1" applyBorder="1" applyAlignment="1" applyProtection="1">
      <alignment horizontal="center" vertical="center"/>
    </xf>
    <xf numFmtId="0" fontId="0" fillId="0" borderId="0" xfId="0" applyFill="1" applyAlignment="1" applyProtection="1">
      <alignment horizontal="center"/>
    </xf>
    <xf numFmtId="9" fontId="10" fillId="0" borderId="4" xfId="3" applyNumberFormat="1" applyFont="1"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Border="1" applyAlignment="1" applyProtection="1">
      <alignment vertical="center"/>
    </xf>
    <xf numFmtId="167" fontId="10" fillId="0" borderId="4" xfId="3"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13" fillId="0" borderId="0" xfId="0" applyFont="1" applyFill="1" applyAlignment="1" applyProtection="1">
      <alignment vertical="center"/>
    </xf>
    <xf numFmtId="0" fontId="14" fillId="0" borderId="4" xfId="0" applyFont="1" applyBorder="1" applyAlignment="1" applyProtection="1">
      <alignment horizontal="left" vertical="center"/>
    </xf>
    <xf numFmtId="0" fontId="9" fillId="0" borderId="0" xfId="0" applyFont="1" applyFill="1" applyBorder="1" applyAlignment="1" applyProtection="1">
      <alignment horizontal="left"/>
    </xf>
    <xf numFmtId="0" fontId="9" fillId="0" borderId="0" xfId="0" applyFont="1" applyFill="1" applyProtection="1"/>
    <xf numFmtId="0" fontId="10" fillId="0" borderId="0" xfId="0" applyFont="1" applyFill="1" applyProtection="1"/>
    <xf numFmtId="0" fontId="5" fillId="0" borderId="0" xfId="0" applyFont="1" applyFill="1" applyAlignment="1" applyProtection="1">
      <alignment horizontal="left"/>
    </xf>
    <xf numFmtId="0" fontId="0" fillId="0" borderId="0" xfId="0" applyFill="1" applyAlignment="1" applyProtection="1">
      <alignment horizontal="left"/>
    </xf>
    <xf numFmtId="0" fontId="0" fillId="0" borderId="0" xfId="0" applyProtection="1"/>
    <xf numFmtId="0" fontId="14" fillId="0" borderId="0" xfId="0" applyFont="1" applyFill="1" applyProtection="1"/>
    <xf numFmtId="0" fontId="13" fillId="5" borderId="4"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0" fillId="6" borderId="2" xfId="0" applyFont="1" applyFill="1" applyBorder="1" applyAlignment="1" applyProtection="1">
      <alignment horizontal="center" vertical="center"/>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11" fillId="0" borderId="2"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166" fontId="10" fillId="0" borderId="16" xfId="0" applyNumberFormat="1"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xf>
    <xf numFmtId="0" fontId="10" fillId="6" borderId="11" xfId="0" applyFont="1" applyFill="1" applyBorder="1" applyAlignment="1" applyProtection="1">
      <alignment horizontal="center" vertical="center" wrapText="1"/>
    </xf>
    <xf numFmtId="0" fontId="10" fillId="6" borderId="7" xfId="0" applyFont="1" applyFill="1" applyBorder="1" applyAlignment="1" applyProtection="1">
      <alignment vertical="center"/>
    </xf>
    <xf numFmtId="0" fontId="10" fillId="6" borderId="8" xfId="0" applyFont="1" applyFill="1" applyBorder="1" applyAlignment="1" applyProtection="1">
      <alignment vertical="center"/>
    </xf>
    <xf numFmtId="0" fontId="10" fillId="6" borderId="9" xfId="0" applyFont="1" applyFill="1" applyBorder="1" applyAlignment="1" applyProtection="1">
      <alignment horizontal="center" vertical="center"/>
    </xf>
    <xf numFmtId="9" fontId="10" fillId="6" borderId="0" xfId="4" applyFont="1" applyFill="1" applyAlignment="1" applyProtection="1"/>
    <xf numFmtId="0" fontId="10" fillId="6" borderId="0" xfId="0" applyFont="1" applyFill="1" applyBorder="1" applyAlignment="1" applyProtection="1">
      <alignment horizontal="left"/>
    </xf>
    <xf numFmtId="0" fontId="0" fillId="6" borderId="0" xfId="0" applyFill="1" applyProtection="1"/>
    <xf numFmtId="9" fontId="11" fillId="6" borderId="0" xfId="4" applyFont="1" applyFill="1" applyAlignment="1" applyProtection="1">
      <alignment horizontal="left"/>
    </xf>
    <xf numFmtId="0" fontId="21" fillId="6" borderId="1" xfId="1" applyFont="1" applyFill="1" applyBorder="1" applyAlignment="1" applyProtection="1">
      <alignment horizontal="center" vertical="center"/>
    </xf>
    <xf numFmtId="0" fontId="13" fillId="0" borderId="0" xfId="0" applyFont="1" applyProtection="1"/>
    <xf numFmtId="165" fontId="13" fillId="0" borderId="0" xfId="3" applyNumberFormat="1" applyFont="1" applyProtection="1"/>
    <xf numFmtId="0" fontId="7" fillId="0" borderId="0" xfId="0" applyFont="1" applyProtection="1"/>
    <xf numFmtId="165" fontId="7" fillId="0" borderId="0" xfId="3" applyNumberFormat="1" applyFont="1" applyProtection="1"/>
    <xf numFmtId="165" fontId="11" fillId="6" borderId="11" xfId="0" applyNumberFormat="1" applyFont="1" applyFill="1" applyBorder="1" applyAlignment="1" applyProtection="1">
      <alignment vertical="center"/>
    </xf>
    <xf numFmtId="0" fontId="11" fillId="6" borderId="10" xfId="0" applyFont="1" applyFill="1" applyBorder="1" applyAlignment="1" applyProtection="1">
      <alignment horizontal="center" vertical="center"/>
    </xf>
    <xf numFmtId="0" fontId="11" fillId="6" borderId="11" xfId="0" applyFont="1" applyFill="1" applyBorder="1" applyAlignment="1" applyProtection="1">
      <alignment horizontal="center" vertical="center"/>
    </xf>
    <xf numFmtId="0" fontId="10" fillId="6" borderId="11" xfId="0" applyFont="1" applyFill="1" applyBorder="1" applyAlignment="1" applyProtection="1">
      <alignment vertical="center"/>
    </xf>
    <xf numFmtId="0" fontId="13" fillId="0" borderId="0" xfId="0" applyFont="1" applyProtection="1"/>
    <xf numFmtId="0" fontId="0" fillId="6" borderId="0" xfId="0" applyFill="1"/>
    <xf numFmtId="0" fontId="0" fillId="36" borderId="0" xfId="0" applyFill="1"/>
    <xf numFmtId="0" fontId="0" fillId="36" borderId="0" xfId="0" applyFill="1" applyAlignment="1">
      <alignment horizontal="left"/>
    </xf>
    <xf numFmtId="0" fontId="0" fillId="36" borderId="0" xfId="0" applyFill="1" applyAlignment="1">
      <alignment horizontal="center"/>
    </xf>
    <xf numFmtId="0" fontId="0" fillId="36" borderId="0" xfId="0" applyFont="1" applyFill="1" applyAlignment="1">
      <alignment horizontal="center"/>
    </xf>
    <xf numFmtId="0" fontId="0" fillId="36" borderId="0" xfId="0" applyFont="1" applyFill="1" applyProtection="1"/>
    <xf numFmtId="9" fontId="0" fillId="36" borderId="0" xfId="0" applyNumberFormat="1" applyFill="1" applyAlignment="1">
      <alignment horizontal="center"/>
    </xf>
    <xf numFmtId="9" fontId="0" fillId="36" borderId="0" xfId="0" applyNumberFormat="1" applyFill="1"/>
    <xf numFmtId="0" fontId="36" fillId="36" borderId="0" xfId="35" applyFont="1" applyFill="1" applyBorder="1" applyAlignment="1">
      <alignment wrapText="1"/>
    </xf>
    <xf numFmtId="0" fontId="0" fillId="36" borderId="0" xfId="0" applyFont="1" applyFill="1" applyBorder="1" applyAlignment="1">
      <alignment vertical="center" wrapText="1"/>
    </xf>
    <xf numFmtId="0" fontId="7" fillId="6" borderId="0" xfId="0" applyFont="1" applyFill="1" applyAlignment="1">
      <alignment horizontal="left"/>
    </xf>
    <xf numFmtId="0" fontId="7" fillId="6" borderId="0" xfId="0" applyFont="1" applyFill="1" applyAlignment="1">
      <alignment horizontal="center" vertical="center" wrapText="1"/>
    </xf>
    <xf numFmtId="0" fontId="7" fillId="36" borderId="0" xfId="0" applyFont="1" applyFill="1"/>
    <xf numFmtId="0" fontId="7" fillId="36" borderId="0" xfId="0" applyFont="1" applyFill="1" applyAlignment="1">
      <alignment horizontal="center"/>
    </xf>
    <xf numFmtId="0" fontId="3" fillId="36" borderId="0" xfId="0" applyFont="1" applyFill="1"/>
    <xf numFmtId="165" fontId="10" fillId="6" borderId="13" xfId="0" applyNumberFormat="1" applyFont="1" applyFill="1" applyBorder="1" applyAlignment="1" applyProtection="1">
      <alignment vertical="center"/>
    </xf>
    <xf numFmtId="166" fontId="10" fillId="0" borderId="3" xfId="0" applyNumberFormat="1"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166" fontId="10" fillId="0" borderId="5" xfId="0" applyNumberFormat="1"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3" fillId="0" borderId="0" xfId="0" applyFont="1" applyAlignment="1" applyProtection="1"/>
    <xf numFmtId="0" fontId="7" fillId="6" borderId="46" xfId="0" applyFont="1" applyFill="1" applyBorder="1" applyAlignment="1" applyProtection="1">
      <alignment horizontal="center" vertical="center"/>
    </xf>
    <xf numFmtId="0" fontId="10" fillId="6" borderId="47" xfId="0" applyFont="1" applyFill="1" applyBorder="1" applyAlignment="1" applyProtection="1">
      <alignment horizontal="center" vertical="center" wrapText="1"/>
    </xf>
    <xf numFmtId="0" fontId="10" fillId="0" borderId="4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165" fontId="11" fillId="6" borderId="47" xfId="0" applyNumberFormat="1" applyFont="1" applyFill="1" applyBorder="1" applyAlignment="1" applyProtection="1">
      <alignment vertical="center"/>
    </xf>
    <xf numFmtId="0" fontId="7" fillId="36" borderId="0" xfId="0" applyFont="1" applyFill="1" applyAlignment="1">
      <alignment horizontal="center" vertical="center" wrapText="1"/>
    </xf>
    <xf numFmtId="0" fontId="9" fillId="0" borderId="0" xfId="0" applyFont="1" applyFill="1" applyBorder="1" applyAlignment="1" applyProtection="1">
      <alignment horizontal="left"/>
    </xf>
    <xf numFmtId="0" fontId="12" fillId="5" borderId="27" xfId="0" applyFont="1" applyFill="1" applyBorder="1" applyAlignment="1" applyProtection="1">
      <alignment horizontal="center" vertical="center"/>
    </xf>
    <xf numFmtId="0" fontId="12" fillId="5" borderId="28" xfId="0" applyFont="1" applyFill="1" applyBorder="1" applyAlignment="1" applyProtection="1">
      <alignment horizontal="center" vertical="center"/>
    </xf>
    <xf numFmtId="0" fontId="12" fillId="5" borderId="29" xfId="0" applyFont="1" applyFill="1" applyBorder="1" applyAlignment="1" applyProtection="1">
      <alignment horizontal="center" vertical="center"/>
    </xf>
    <xf numFmtId="0" fontId="11" fillId="0" borderId="50" xfId="2" applyFont="1" applyFill="1" applyBorder="1" applyAlignment="1" applyProtection="1">
      <alignment horizontal="center" vertical="center"/>
      <protection locked="0"/>
    </xf>
    <xf numFmtId="0" fontId="11" fillId="0" borderId="51" xfId="2" applyFont="1" applyFill="1" applyBorder="1" applyAlignment="1" applyProtection="1">
      <alignment horizontal="center" vertical="center"/>
      <protection locked="0"/>
    </xf>
    <xf numFmtId="0" fontId="11" fillId="0" borderId="52" xfId="2"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protection locked="0"/>
    </xf>
    <xf numFmtId="0" fontId="10" fillId="0" borderId="17"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protection locked="0"/>
    </xf>
    <xf numFmtId="0" fontId="11" fillId="0" borderId="8" xfId="0"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0" fillId="6" borderId="37" xfId="0" applyFont="1" applyFill="1" applyBorder="1" applyAlignment="1" applyProtection="1">
      <alignment horizontal="left" vertical="center"/>
    </xf>
    <xf numFmtId="0" fontId="10" fillId="6" borderId="19" xfId="0" applyFont="1" applyFill="1" applyBorder="1" applyAlignment="1" applyProtection="1">
      <alignment horizontal="left" vertical="center"/>
    </xf>
    <xf numFmtId="0" fontId="12" fillId="5" borderId="32" xfId="0" applyFont="1" applyFill="1" applyBorder="1" applyAlignment="1" applyProtection="1">
      <alignment horizontal="center" vertical="center"/>
    </xf>
    <xf numFmtId="0" fontId="12" fillId="5" borderId="33" xfId="0" applyFont="1" applyFill="1" applyBorder="1" applyAlignment="1" applyProtection="1">
      <alignment horizontal="center" vertical="center"/>
    </xf>
    <xf numFmtId="0" fontId="12" fillId="5" borderId="34" xfId="0" applyFont="1" applyFill="1" applyBorder="1" applyAlignment="1" applyProtection="1">
      <alignment horizontal="center" vertical="center"/>
    </xf>
    <xf numFmtId="0" fontId="10" fillId="6" borderId="35" xfId="0" applyFont="1" applyFill="1" applyBorder="1" applyAlignment="1" applyProtection="1">
      <alignment horizontal="left" vertical="center" wrapText="1"/>
    </xf>
    <xf numFmtId="0" fontId="10" fillId="6" borderId="9" xfId="0" applyFont="1" applyFill="1" applyBorder="1" applyAlignment="1" applyProtection="1">
      <alignment horizontal="left" vertical="center" wrapText="1"/>
    </xf>
    <xf numFmtId="0" fontId="10" fillId="6" borderId="17" xfId="0" applyFont="1" applyFill="1" applyBorder="1" applyAlignment="1" applyProtection="1">
      <alignment horizontal="center" vertical="center"/>
    </xf>
    <xf numFmtId="0" fontId="10" fillId="6" borderId="19" xfId="0" applyFont="1" applyFill="1" applyBorder="1" applyAlignment="1" applyProtection="1">
      <alignment horizontal="center" vertical="center"/>
    </xf>
    <xf numFmtId="0" fontId="11" fillId="0" borderId="18"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0" fillId="6" borderId="3" xfId="0" applyFont="1" applyFill="1" applyBorder="1" applyAlignment="1" applyProtection="1">
      <alignment horizontal="left" vertical="center"/>
    </xf>
    <xf numFmtId="0" fontId="10" fillId="6" borderId="4" xfId="0" applyFont="1" applyFill="1" applyBorder="1" applyAlignment="1" applyProtection="1">
      <alignment horizontal="left" vertical="center"/>
    </xf>
    <xf numFmtId="0" fontId="11" fillId="0" borderId="17" xfId="2" applyFont="1" applyFill="1" applyBorder="1" applyAlignment="1" applyProtection="1">
      <alignment horizontal="center" vertical="center"/>
      <protection locked="0"/>
    </xf>
    <xf numFmtId="0" fontId="11" fillId="0" borderId="19" xfId="2"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167" fontId="14" fillId="0" borderId="4" xfId="3" applyNumberFormat="1" applyFont="1" applyFill="1" applyBorder="1" applyAlignment="1" applyProtection="1">
      <alignment horizontal="center" vertical="center"/>
    </xf>
    <xf numFmtId="167" fontId="14" fillId="0" borderId="17" xfId="3" applyNumberFormat="1" applyFont="1" applyFill="1" applyBorder="1" applyAlignment="1" applyProtection="1">
      <alignment horizontal="center" vertical="center"/>
    </xf>
    <xf numFmtId="167" fontId="14" fillId="0" borderId="18" xfId="3" applyNumberFormat="1" applyFont="1" applyFill="1" applyBorder="1" applyAlignment="1" applyProtection="1">
      <alignment horizontal="center" vertical="center"/>
    </xf>
    <xf numFmtId="167" fontId="14" fillId="0" borderId="19" xfId="3" applyNumberFormat="1" applyFont="1" applyFill="1" applyBorder="1" applyAlignment="1" applyProtection="1">
      <alignment horizontal="center" vertical="center"/>
    </xf>
    <xf numFmtId="0" fontId="7" fillId="5" borderId="24" xfId="0" applyFont="1" applyFill="1" applyBorder="1" applyAlignment="1" applyProtection="1">
      <alignment horizontal="center" vertical="center"/>
    </xf>
    <xf numFmtId="0" fontId="7" fillId="5" borderId="25" xfId="0" applyFont="1" applyFill="1" applyBorder="1" applyAlignment="1" applyProtection="1">
      <alignment horizontal="center" vertical="center"/>
    </xf>
    <xf numFmtId="0" fontId="7" fillId="5" borderId="26" xfId="0" applyFont="1" applyFill="1" applyBorder="1" applyAlignment="1" applyProtection="1">
      <alignment horizontal="center" vertical="center"/>
    </xf>
    <xf numFmtId="0" fontId="14" fillId="0" borderId="17" xfId="3" applyNumberFormat="1" applyFont="1" applyFill="1" applyBorder="1" applyAlignment="1" applyProtection="1">
      <alignment horizontal="center" vertical="center"/>
    </xf>
    <xf numFmtId="0" fontId="14" fillId="0" borderId="18" xfId="3" applyNumberFormat="1" applyFont="1" applyFill="1" applyBorder="1" applyAlignment="1" applyProtection="1">
      <alignment horizontal="center" vertical="center"/>
    </xf>
    <xf numFmtId="0" fontId="14" fillId="0" borderId="19" xfId="3" applyNumberFormat="1" applyFont="1" applyFill="1" applyBorder="1" applyAlignment="1" applyProtection="1">
      <alignment horizontal="center" vertical="center"/>
    </xf>
    <xf numFmtId="0" fontId="13" fillId="5" borderId="17" xfId="0" applyFont="1" applyFill="1" applyBorder="1" applyAlignment="1" applyProtection="1">
      <alignment horizontal="center" vertical="center"/>
    </xf>
    <xf numFmtId="0" fontId="13" fillId="5" borderId="18" xfId="0" applyFont="1" applyFill="1" applyBorder="1" applyAlignment="1" applyProtection="1">
      <alignment horizontal="center" vertical="center"/>
    </xf>
    <xf numFmtId="0" fontId="13" fillId="5" borderId="19" xfId="0" applyFont="1" applyFill="1" applyBorder="1" applyAlignment="1" applyProtection="1">
      <alignment horizontal="center" vertical="center"/>
    </xf>
    <xf numFmtId="0" fontId="20" fillId="6" borderId="20" xfId="1" applyFont="1" applyFill="1" applyBorder="1" applyAlignment="1" applyProtection="1">
      <alignment horizontal="center" vertical="center"/>
    </xf>
    <xf numFmtId="0" fontId="11" fillId="6" borderId="21" xfId="0" applyFont="1" applyFill="1" applyBorder="1" applyAlignment="1" applyProtection="1">
      <alignment horizontal="center" vertical="center"/>
    </xf>
    <xf numFmtId="0" fontId="11" fillId="6" borderId="22" xfId="0" applyFont="1" applyFill="1" applyBorder="1" applyAlignment="1" applyProtection="1">
      <alignment horizontal="center" vertical="center"/>
    </xf>
    <xf numFmtId="167" fontId="11" fillId="0" borderId="51" xfId="3" applyNumberFormat="1" applyFont="1" applyFill="1" applyBorder="1" applyAlignment="1" applyProtection="1">
      <alignment horizontal="center" vertical="center"/>
      <protection locked="0"/>
    </xf>
    <xf numFmtId="167" fontId="11" fillId="0" borderId="53" xfId="3" applyNumberFormat="1" applyFont="1" applyFill="1" applyBorder="1" applyAlignment="1" applyProtection="1">
      <alignment horizontal="center" vertical="center"/>
      <protection locked="0"/>
    </xf>
    <xf numFmtId="0" fontId="0" fillId="0" borderId="0" xfId="0" applyProtection="1"/>
    <xf numFmtId="0" fontId="21" fillId="6" borderId="20" xfId="1" applyFont="1" applyFill="1" applyBorder="1" applyAlignment="1" applyProtection="1">
      <alignment horizontal="center" vertical="center" wrapText="1" shrinkToFit="1"/>
    </xf>
    <xf numFmtId="0" fontId="21" fillId="6" borderId="21" xfId="1" applyFont="1" applyFill="1" applyBorder="1" applyAlignment="1" applyProtection="1">
      <alignment horizontal="center" vertical="center" wrapText="1" shrinkToFit="1"/>
    </xf>
    <xf numFmtId="0" fontId="21" fillId="6" borderId="22" xfId="1" applyFont="1" applyFill="1" applyBorder="1" applyAlignment="1" applyProtection="1">
      <alignment horizontal="center" vertical="center" wrapText="1" shrinkToFit="1"/>
    </xf>
    <xf numFmtId="0" fontId="21" fillId="6" borderId="20" xfId="1" applyFont="1" applyFill="1" applyBorder="1" applyAlignment="1" applyProtection="1">
      <alignment horizontal="center" vertical="center"/>
    </xf>
    <xf numFmtId="0" fontId="21" fillId="6" borderId="21" xfId="1" applyFont="1" applyFill="1" applyBorder="1" applyAlignment="1" applyProtection="1">
      <alignment horizontal="center" vertical="center"/>
    </xf>
    <xf numFmtId="0" fontId="21" fillId="6" borderId="22" xfId="1" applyFont="1" applyFill="1" applyBorder="1" applyAlignment="1" applyProtection="1">
      <alignment horizontal="center" vertical="center"/>
    </xf>
    <xf numFmtId="0" fontId="21" fillId="6" borderId="20" xfId="1" applyFont="1" applyFill="1" applyBorder="1" applyAlignment="1" applyProtection="1">
      <alignment horizontal="center" vertical="center" wrapText="1"/>
    </xf>
    <xf numFmtId="0" fontId="21" fillId="6" borderId="21" xfId="1" applyFont="1" applyFill="1" applyBorder="1" applyAlignment="1" applyProtection="1">
      <alignment horizontal="center" vertical="center" wrapText="1"/>
    </xf>
    <xf numFmtId="0" fontId="21" fillId="6" borderId="22" xfId="1" applyFont="1" applyFill="1" applyBorder="1" applyAlignment="1" applyProtection="1">
      <alignment horizontal="center" vertical="center" wrapText="1"/>
    </xf>
    <xf numFmtId="0" fontId="19" fillId="6" borderId="20" xfId="1" applyFont="1" applyFill="1" applyBorder="1" applyAlignment="1" applyProtection="1">
      <alignment horizontal="left" vertical="center"/>
    </xf>
    <xf numFmtId="0" fontId="19" fillId="6" borderId="22" xfId="1" applyFont="1" applyFill="1" applyBorder="1" applyAlignment="1" applyProtection="1">
      <alignment horizontal="left" vertical="center"/>
    </xf>
    <xf numFmtId="0" fontId="41" fillId="5" borderId="0" xfId="0" applyFont="1" applyFill="1" applyAlignment="1">
      <alignment horizontal="center" vertical="center"/>
    </xf>
    <xf numFmtId="167" fontId="40" fillId="36" borderId="0" xfId="3" applyNumberFormat="1" applyFont="1" applyFill="1" applyAlignment="1">
      <alignment horizontal="center" vertical="center"/>
    </xf>
    <xf numFmtId="0" fontId="40" fillId="6" borderId="0" xfId="0" applyFont="1" applyFill="1" applyAlignment="1">
      <alignment horizontal="center" vertical="center"/>
    </xf>
  </cellXfs>
  <cellStyles count="47">
    <cellStyle name="20 % - Accent1" xfId="19" builtinId="30" customBuiltin="1"/>
    <cellStyle name="20 % - Accent2" xfId="22" builtinId="34" customBuiltin="1"/>
    <cellStyle name="20 % - Accent3" xfId="1" builtinId="38"/>
    <cellStyle name="20 % - Accent3 2" xfId="41" xr:uid="{1AC96B52-86F0-49E8-8C97-840E95FE0BAB}"/>
    <cellStyle name="20 % - Accent4" xfId="27" builtinId="42" customBuiltin="1"/>
    <cellStyle name="20 % - Accent5" xfId="30" builtinId="46" customBuiltin="1"/>
    <cellStyle name="20 % - Accent6" xfId="33" builtinId="50" customBuiltin="1"/>
    <cellStyle name="40 % - Accent1" xfId="20" builtinId="31" customBuiltin="1"/>
    <cellStyle name="40 % - Accent2" xfId="23" builtinId="35" customBuiltin="1"/>
    <cellStyle name="40 % - Accent3" xfId="25" builtinId="39" customBuiltin="1"/>
    <cellStyle name="40 % - Accent4" xfId="28" builtinId="43" customBuiltin="1"/>
    <cellStyle name="40 % - Accent5" xfId="31" builtinId="47" customBuiltin="1"/>
    <cellStyle name="40 % - Accent6" xfId="34" builtinId="51" customBuiltin="1"/>
    <cellStyle name="60 % - Accent1 2" xfId="39" xr:uid="{4FE7B0D3-87D5-48B8-A644-24E5877B2EC3}"/>
    <cellStyle name="60 % - Accent2 2" xfId="40" xr:uid="{44CE2850-0881-4268-A816-1C934F6E4C8B}"/>
    <cellStyle name="60 % - Accent3 2" xfId="42" xr:uid="{B186F8B3-3B5E-480D-A4C7-E59885CEC61A}"/>
    <cellStyle name="60 % - Accent4 2" xfId="43" xr:uid="{9A746006-FC07-4890-9628-25C6EDA01E8C}"/>
    <cellStyle name="60 % - Accent5 2" xfId="44" xr:uid="{4ABA49BB-BA01-4647-ABEE-83C863EB3ED4}"/>
    <cellStyle name="60 % - Accent6 2" xfId="45" xr:uid="{264A3050-D3F9-44CF-98D5-91444F54360E}"/>
    <cellStyle name="Accent1" xfId="18" builtinId="29" customBuiltin="1"/>
    <cellStyle name="Accent2" xfId="21" builtinId="33" customBuiltin="1"/>
    <cellStyle name="Accent3" xfId="24" builtinId="37" customBuiltin="1"/>
    <cellStyle name="Accent4" xfId="26" builtinId="41" customBuiltin="1"/>
    <cellStyle name="Accent5" xfId="29" builtinId="45" customBuiltin="1"/>
    <cellStyle name="Accent6" xfId="32" builtinId="49" customBuiltin="1"/>
    <cellStyle name="Avertissement" xfId="15" builtinId="11" customBuiltin="1"/>
    <cellStyle name="Calcul" xfId="2" builtinId="22" customBuiltin="1"/>
    <cellStyle name="Cellule liée" xfId="13" builtinId="24" customBuiltin="1"/>
    <cellStyle name="Entrée" xfId="11" builtinId="20" customBuiltin="1"/>
    <cellStyle name="Insatisfaisant" xfId="10" builtinId="27" customBuiltin="1"/>
    <cellStyle name="Lien hypertexte 2" xfId="46" xr:uid="{4D574356-8CBF-4848-B209-EFD8A79FA22D}"/>
    <cellStyle name="Monétaire" xfId="3" builtinId="4"/>
    <cellStyle name="Neutre 2" xfId="37" xr:uid="{EC6E7D47-18D3-43C3-AD58-C4A2FCCAE727}"/>
    <cellStyle name="Normal" xfId="0" builtinId="0"/>
    <cellStyle name="Normal 2" xfId="35" xr:uid="{7E024D83-7F6A-47D9-B085-0FFD6337665C}"/>
    <cellStyle name="Note 2" xfId="38" xr:uid="{9094AA67-A491-4787-9483-09218FD02D32}"/>
    <cellStyle name="Pourcentage" xfId="4" builtinId="5"/>
    <cellStyle name="Satisfaisant" xfId="9" builtinId="26" customBuiltin="1"/>
    <cellStyle name="Sortie" xfId="12" builtinId="21" customBuiltin="1"/>
    <cellStyle name="Texte explicatif" xfId="16" builtinId="53" customBuiltin="1"/>
    <cellStyle name="Titre 2" xfId="36" xr:uid="{8A087079-06D5-4860-9E75-BB23D530A68C}"/>
    <cellStyle name="Titre 1" xfId="5" builtinId="16" customBuiltin="1"/>
    <cellStyle name="Titre 2" xfId="6" builtinId="17" customBuiltin="1"/>
    <cellStyle name="Titre 3" xfId="7" builtinId="18" customBuiltin="1"/>
    <cellStyle name="Titre 4" xfId="8" builtinId="19" customBuiltin="1"/>
    <cellStyle name="Total" xfId="17" builtinId="25" customBuiltin="1"/>
    <cellStyle name="Vérification" xfId="14" builtinId="23"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B3E-4984-937F-ED01671486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3E-4984-937F-ED01671486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B3E-4984-937F-ED01671486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B3E-4984-937F-ED01671486F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B3E-4984-937F-ED01671486F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B3E-4984-937F-ED01671486F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B3E-4984-937F-ED01671486F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B3E-4984-937F-ED01671486F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B3E-4984-937F-ED01671486F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B3E-4984-937F-ED01671486F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B3E-4984-937F-ED01671486F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B3E-4984-937F-ED01671486F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B3E-4984-937F-ED01671486F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9B3E-4984-937F-ED01671486F6}"/>
              </c:ext>
            </c:extLst>
          </c:dPt>
          <c:cat>
            <c:strRef>
              <c:f>Récapitulatif!$A$88:$A$101</c:f>
              <c:strCache>
                <c:ptCount val="14"/>
                <c:pt idx="0">
                  <c:v>Réservation en direct</c:v>
                </c:pt>
                <c:pt idx="1">
                  <c:v>Abritel</c:v>
                </c:pt>
                <c:pt idx="2">
                  <c:v>AirBnB</c:v>
                </c:pt>
                <c:pt idx="3">
                  <c:v>Amivac</c:v>
                </c:pt>
                <c:pt idx="4">
                  <c:v>Booking</c:v>
                </c:pt>
                <c:pt idx="5">
                  <c:v>Cybevasion</c:v>
                </c:pt>
                <c:pt idx="6">
                  <c:v>Expedia</c:v>
                </c:pt>
                <c:pt idx="7">
                  <c:v>Gîtes de France</c:v>
                </c:pt>
                <c:pt idx="8">
                  <c:v>Greengo</c:v>
                </c:pt>
                <c:pt idx="9">
                  <c:v>Le Bon Coin</c:v>
                </c:pt>
                <c:pt idx="10">
                  <c:v>Sawdays</c:v>
                </c:pt>
                <c:pt idx="11">
                  <c:v>Seloger vacances</c:v>
                </c:pt>
                <c:pt idx="12">
                  <c:v>Sportihome</c:v>
                </c:pt>
                <c:pt idx="13">
                  <c:v>TripAdvisor</c:v>
                </c:pt>
              </c:strCache>
            </c:strRef>
          </c:cat>
          <c:val>
            <c:numRef>
              <c:f>Récapitulatif!$N$88:$N$101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A18-4527-9D47-5A6BB82C2C4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264483794753984"/>
          <c:y val="6.5291345812438589E-2"/>
          <c:w val="0.29534421222749369"/>
          <c:h val="0.869417021802182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2D050"/>
            </a:solidFill>
            <a:ln>
              <a:noFill/>
            </a:ln>
            <a:effectLst/>
          </c:spPr>
          <c:invertIfNegative val="0"/>
          <c:cat>
            <c:strRef>
              <c:f>Récapitulatif!$A$57:$A$68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Récapitulatif!$B$57:$B$68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E9-4546-A129-F98D15D4B0E0}"/>
            </c:ext>
          </c:extLst>
        </c:ser>
        <c:dLbls>
          <c:showLegendKey val="0"/>
          <c:showVal val="0"/>
          <c:showCatName val="0"/>
          <c:showSerName val="0"/>
          <c:showPercent val="0"/>
          <c:showBubbleSize val="0"/>
        </c:dLbls>
        <c:gapWidth val="219"/>
        <c:overlap val="-27"/>
        <c:axId val="1984572384"/>
        <c:axId val="1984569472"/>
      </c:barChart>
      <c:catAx>
        <c:axId val="1984572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984569472"/>
        <c:crosses val="autoZero"/>
        <c:auto val="1"/>
        <c:lblAlgn val="ctr"/>
        <c:lblOffset val="100"/>
        <c:noMultiLvlLbl val="0"/>
      </c:catAx>
      <c:valAx>
        <c:axId val="1984569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4572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2D050"/>
            </a:solidFill>
            <a:ln>
              <a:noFill/>
            </a:ln>
            <a:effectLst/>
          </c:spPr>
          <c:invertIfNegative val="0"/>
          <c:cat>
            <c:strRef>
              <c:f>Récapitulatif!$A$72:$A$83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Récapitulatif!$B$72:$B$83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CD9-48AF-BF2E-0E9CF3647BF1}"/>
            </c:ext>
          </c:extLst>
        </c:ser>
        <c:dLbls>
          <c:showLegendKey val="0"/>
          <c:showVal val="0"/>
          <c:showCatName val="0"/>
          <c:showSerName val="0"/>
          <c:showPercent val="0"/>
          <c:showBubbleSize val="0"/>
        </c:dLbls>
        <c:gapWidth val="219"/>
        <c:overlap val="-27"/>
        <c:axId val="2084585088"/>
        <c:axId val="2084583008"/>
      </c:barChart>
      <c:catAx>
        <c:axId val="2084585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084583008"/>
        <c:crosses val="autoZero"/>
        <c:auto val="1"/>
        <c:lblAlgn val="ctr"/>
        <c:lblOffset val="100"/>
        <c:noMultiLvlLbl val="0"/>
      </c:catAx>
      <c:valAx>
        <c:axId val="2084583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4585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28</xdr:row>
      <xdr:rowOff>48988</xdr:rowOff>
    </xdr:from>
    <xdr:to>
      <xdr:col>10</xdr:col>
      <xdr:colOff>1717220</xdr:colOff>
      <xdr:row>31</xdr:row>
      <xdr:rowOff>81608</xdr:rowOff>
    </xdr:to>
    <xdr:sp macro="" textlink="">
      <xdr:nvSpPr>
        <xdr:cNvPr id="13" name="Rectangle : coins arrondis 12">
          <a:extLst>
            <a:ext uri="{FF2B5EF4-FFF2-40B4-BE49-F238E27FC236}">
              <a16:creationId xmlns:a16="http://schemas.microsoft.com/office/drawing/2014/main" id="{7C7758F3-0EE8-5FDE-24F8-13BF12519551}"/>
            </a:ext>
          </a:extLst>
        </xdr:cNvPr>
        <xdr:cNvSpPr/>
      </xdr:nvSpPr>
      <xdr:spPr>
        <a:xfrm>
          <a:off x="11996057" y="8681359"/>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1920832</xdr:colOff>
      <xdr:row>28</xdr:row>
      <xdr:rowOff>230346</xdr:rowOff>
    </xdr:from>
    <xdr:to>
      <xdr:col>11</xdr:col>
      <xdr:colOff>275799</xdr:colOff>
      <xdr:row>30</xdr:row>
      <xdr:rowOff>136526</xdr:rowOff>
    </xdr:to>
    <xdr:sp macro="" textlink="">
      <xdr:nvSpPr>
        <xdr:cNvPr id="14" name="Croix 13">
          <a:extLst>
            <a:ext uri="{FF2B5EF4-FFF2-40B4-BE49-F238E27FC236}">
              <a16:creationId xmlns:a16="http://schemas.microsoft.com/office/drawing/2014/main" id="{CE5E11CE-89D9-A3CA-DA6D-6C7FB8CBFC86}"/>
            </a:ext>
          </a:extLst>
        </xdr:cNvPr>
        <xdr:cNvSpPr/>
      </xdr:nvSpPr>
      <xdr:spPr>
        <a:xfrm rot="18854855">
          <a:off x="13919611" y="8859995"/>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459922</xdr:colOff>
      <xdr:row>28</xdr:row>
      <xdr:rowOff>38102</xdr:rowOff>
    </xdr:from>
    <xdr:to>
      <xdr:col>13</xdr:col>
      <xdr:colOff>593271</xdr:colOff>
      <xdr:row>31</xdr:row>
      <xdr:rowOff>70722</xdr:rowOff>
    </xdr:to>
    <xdr:sp macro="" textlink="">
      <xdr:nvSpPr>
        <xdr:cNvPr id="15" name="Rectangle : coins arrondis 14">
          <a:extLst>
            <a:ext uri="{FF2B5EF4-FFF2-40B4-BE49-F238E27FC236}">
              <a16:creationId xmlns:a16="http://schemas.microsoft.com/office/drawing/2014/main" id="{C911F281-8689-CE4E-581B-4CA8615302F7}"/>
            </a:ext>
          </a:extLst>
        </xdr:cNvPr>
        <xdr:cNvSpPr/>
      </xdr:nvSpPr>
      <xdr:spPr>
        <a:xfrm>
          <a:off x="14502493" y="8670473"/>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756061</xdr:colOff>
      <xdr:row>29</xdr:row>
      <xdr:rowOff>7189</xdr:rowOff>
    </xdr:from>
    <xdr:to>
      <xdr:col>14</xdr:col>
      <xdr:colOff>395541</xdr:colOff>
      <xdr:row>30</xdr:row>
      <xdr:rowOff>152855</xdr:rowOff>
    </xdr:to>
    <xdr:sp macro="" textlink="">
      <xdr:nvSpPr>
        <xdr:cNvPr id="16" name="Croix 15">
          <a:extLst>
            <a:ext uri="{FF2B5EF4-FFF2-40B4-BE49-F238E27FC236}">
              <a16:creationId xmlns:a16="http://schemas.microsoft.com/office/drawing/2014/main" id="{F73B64D3-A027-63CC-E23B-919FC9BAE693}"/>
            </a:ext>
          </a:extLst>
        </xdr:cNvPr>
        <xdr:cNvSpPr/>
      </xdr:nvSpPr>
      <xdr:spPr>
        <a:xfrm rot="18854855">
          <a:off x="16379782" y="8865439"/>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557892</xdr:colOff>
      <xdr:row>28</xdr:row>
      <xdr:rowOff>54431</xdr:rowOff>
    </xdr:from>
    <xdr:to>
      <xdr:col>16</xdr:col>
      <xdr:colOff>691241</xdr:colOff>
      <xdr:row>31</xdr:row>
      <xdr:rowOff>87051</xdr:rowOff>
    </xdr:to>
    <xdr:sp macro="" textlink="">
      <xdr:nvSpPr>
        <xdr:cNvPr id="17" name="Rectangle : coins arrondis 16">
          <a:extLst>
            <a:ext uri="{FF2B5EF4-FFF2-40B4-BE49-F238E27FC236}">
              <a16:creationId xmlns:a16="http://schemas.microsoft.com/office/drawing/2014/main" id="{4FEF8A78-B94D-D14E-0734-77B9196B8214}"/>
            </a:ext>
          </a:extLst>
        </xdr:cNvPr>
        <xdr:cNvSpPr/>
      </xdr:nvSpPr>
      <xdr:spPr>
        <a:xfrm>
          <a:off x="16951778" y="8686802"/>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813705</xdr:colOff>
      <xdr:row>28</xdr:row>
      <xdr:rowOff>168729</xdr:rowOff>
    </xdr:from>
    <xdr:to>
      <xdr:col>17</xdr:col>
      <xdr:colOff>419099</xdr:colOff>
      <xdr:row>31</xdr:row>
      <xdr:rowOff>8164</xdr:rowOff>
    </xdr:to>
    <xdr:sp macro="" textlink="">
      <xdr:nvSpPr>
        <xdr:cNvPr id="18" name="Est égal à 17">
          <a:extLst>
            <a:ext uri="{FF2B5EF4-FFF2-40B4-BE49-F238E27FC236}">
              <a16:creationId xmlns:a16="http://schemas.microsoft.com/office/drawing/2014/main" id="{CF4ECEF3-3EE5-E2F7-1B8D-864B7886DE88}"/>
            </a:ext>
          </a:extLst>
        </xdr:cNvPr>
        <xdr:cNvSpPr/>
      </xdr:nvSpPr>
      <xdr:spPr>
        <a:xfrm>
          <a:off x="18775134" y="8801100"/>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612322</xdr:colOff>
      <xdr:row>28</xdr:row>
      <xdr:rowOff>48988</xdr:rowOff>
    </xdr:from>
    <xdr:to>
      <xdr:col>20</xdr:col>
      <xdr:colOff>0</xdr:colOff>
      <xdr:row>31</xdr:row>
      <xdr:rowOff>81608</xdr:rowOff>
    </xdr:to>
    <xdr:sp macro="" textlink="">
      <xdr:nvSpPr>
        <xdr:cNvPr id="21" name="Rectangle : coins arrondis 20">
          <a:extLst>
            <a:ext uri="{FF2B5EF4-FFF2-40B4-BE49-F238E27FC236}">
              <a16:creationId xmlns:a16="http://schemas.microsoft.com/office/drawing/2014/main" id="{FF6FCE8A-F5ED-C148-89BE-FD734984D2D5}"/>
            </a:ext>
          </a:extLst>
        </xdr:cNvPr>
        <xdr:cNvSpPr/>
      </xdr:nvSpPr>
      <xdr:spPr>
        <a:xfrm>
          <a:off x="19575236" y="8681359"/>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293914</xdr:colOff>
      <xdr:row>28</xdr:row>
      <xdr:rowOff>48988</xdr:rowOff>
    </xdr:from>
    <xdr:to>
      <xdr:col>10</xdr:col>
      <xdr:colOff>1673677</xdr:colOff>
      <xdr:row>31</xdr:row>
      <xdr:rowOff>81608</xdr:rowOff>
    </xdr:to>
    <xdr:sp macro="" textlink="">
      <xdr:nvSpPr>
        <xdr:cNvPr id="9" name="Rectangle : coins arrondis 8">
          <a:extLst>
            <a:ext uri="{FF2B5EF4-FFF2-40B4-BE49-F238E27FC236}">
              <a16:creationId xmlns:a16="http://schemas.microsoft.com/office/drawing/2014/main" id="{5DB83F10-849A-4EB1-B4A0-801FE6B49AF3}"/>
            </a:ext>
          </a:extLst>
        </xdr:cNvPr>
        <xdr:cNvSpPr/>
      </xdr:nvSpPr>
      <xdr:spPr>
        <a:xfrm>
          <a:off x="11952514" y="8681359"/>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1877289</xdr:colOff>
      <xdr:row>28</xdr:row>
      <xdr:rowOff>230346</xdr:rowOff>
    </xdr:from>
    <xdr:to>
      <xdr:col>11</xdr:col>
      <xdr:colOff>232256</xdr:colOff>
      <xdr:row>30</xdr:row>
      <xdr:rowOff>136526</xdr:rowOff>
    </xdr:to>
    <xdr:sp macro="" textlink="">
      <xdr:nvSpPr>
        <xdr:cNvPr id="10" name="Croix 9">
          <a:extLst>
            <a:ext uri="{FF2B5EF4-FFF2-40B4-BE49-F238E27FC236}">
              <a16:creationId xmlns:a16="http://schemas.microsoft.com/office/drawing/2014/main" id="{8EA611DD-869F-4F14-B7D6-D06C39CCF9BE}"/>
            </a:ext>
          </a:extLst>
        </xdr:cNvPr>
        <xdr:cNvSpPr/>
      </xdr:nvSpPr>
      <xdr:spPr>
        <a:xfrm rot="18854855">
          <a:off x="13876068" y="8859995"/>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416379</xdr:colOff>
      <xdr:row>28</xdr:row>
      <xdr:rowOff>38102</xdr:rowOff>
    </xdr:from>
    <xdr:to>
      <xdr:col>13</xdr:col>
      <xdr:colOff>549728</xdr:colOff>
      <xdr:row>31</xdr:row>
      <xdr:rowOff>70722</xdr:rowOff>
    </xdr:to>
    <xdr:sp macro="" textlink="">
      <xdr:nvSpPr>
        <xdr:cNvPr id="11" name="Rectangle : coins arrondis 10">
          <a:extLst>
            <a:ext uri="{FF2B5EF4-FFF2-40B4-BE49-F238E27FC236}">
              <a16:creationId xmlns:a16="http://schemas.microsoft.com/office/drawing/2014/main" id="{6589B61C-C106-4453-A6AF-C636DA5A36C3}"/>
            </a:ext>
          </a:extLst>
        </xdr:cNvPr>
        <xdr:cNvSpPr/>
      </xdr:nvSpPr>
      <xdr:spPr>
        <a:xfrm>
          <a:off x="14458950" y="8670473"/>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712518</xdr:colOff>
      <xdr:row>29</xdr:row>
      <xdr:rowOff>7189</xdr:rowOff>
    </xdr:from>
    <xdr:to>
      <xdr:col>14</xdr:col>
      <xdr:colOff>351998</xdr:colOff>
      <xdr:row>30</xdr:row>
      <xdr:rowOff>152855</xdr:rowOff>
    </xdr:to>
    <xdr:sp macro="" textlink="">
      <xdr:nvSpPr>
        <xdr:cNvPr id="12" name="Croix 11">
          <a:extLst>
            <a:ext uri="{FF2B5EF4-FFF2-40B4-BE49-F238E27FC236}">
              <a16:creationId xmlns:a16="http://schemas.microsoft.com/office/drawing/2014/main" id="{4121BEBE-E256-4277-88A5-743592C48F86}"/>
            </a:ext>
          </a:extLst>
        </xdr:cNvPr>
        <xdr:cNvSpPr/>
      </xdr:nvSpPr>
      <xdr:spPr>
        <a:xfrm rot="18854855">
          <a:off x="16336239" y="8865439"/>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514349</xdr:colOff>
      <xdr:row>28</xdr:row>
      <xdr:rowOff>54431</xdr:rowOff>
    </xdr:from>
    <xdr:to>
      <xdr:col>16</xdr:col>
      <xdr:colOff>647698</xdr:colOff>
      <xdr:row>31</xdr:row>
      <xdr:rowOff>87051</xdr:rowOff>
    </xdr:to>
    <xdr:sp macro="" textlink="">
      <xdr:nvSpPr>
        <xdr:cNvPr id="13" name="Rectangle : coins arrondis 12">
          <a:extLst>
            <a:ext uri="{FF2B5EF4-FFF2-40B4-BE49-F238E27FC236}">
              <a16:creationId xmlns:a16="http://schemas.microsoft.com/office/drawing/2014/main" id="{8E83A07F-5FFB-4F0C-83F2-7072239E14DF}"/>
            </a:ext>
          </a:extLst>
        </xdr:cNvPr>
        <xdr:cNvSpPr/>
      </xdr:nvSpPr>
      <xdr:spPr>
        <a:xfrm>
          <a:off x="16908235" y="8686802"/>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846362</xdr:colOff>
      <xdr:row>28</xdr:row>
      <xdr:rowOff>168729</xdr:rowOff>
    </xdr:from>
    <xdr:to>
      <xdr:col>17</xdr:col>
      <xdr:colOff>451756</xdr:colOff>
      <xdr:row>31</xdr:row>
      <xdr:rowOff>8164</xdr:rowOff>
    </xdr:to>
    <xdr:sp macro="" textlink="">
      <xdr:nvSpPr>
        <xdr:cNvPr id="14" name="Est égal à 13">
          <a:extLst>
            <a:ext uri="{FF2B5EF4-FFF2-40B4-BE49-F238E27FC236}">
              <a16:creationId xmlns:a16="http://schemas.microsoft.com/office/drawing/2014/main" id="{C5732C02-378A-43A0-AEB8-993D89165DD1}"/>
            </a:ext>
          </a:extLst>
        </xdr:cNvPr>
        <xdr:cNvSpPr/>
      </xdr:nvSpPr>
      <xdr:spPr>
        <a:xfrm>
          <a:off x="18807791" y="8801100"/>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644979</xdr:colOff>
      <xdr:row>28</xdr:row>
      <xdr:rowOff>48988</xdr:rowOff>
    </xdr:from>
    <xdr:to>
      <xdr:col>20</xdr:col>
      <xdr:colOff>32657</xdr:colOff>
      <xdr:row>31</xdr:row>
      <xdr:rowOff>81608</xdr:rowOff>
    </xdr:to>
    <xdr:sp macro="" textlink="">
      <xdr:nvSpPr>
        <xdr:cNvPr id="15" name="Rectangle : coins arrondis 14">
          <a:extLst>
            <a:ext uri="{FF2B5EF4-FFF2-40B4-BE49-F238E27FC236}">
              <a16:creationId xmlns:a16="http://schemas.microsoft.com/office/drawing/2014/main" id="{18854177-E3DB-4816-AFE5-35429412FF13}"/>
            </a:ext>
          </a:extLst>
        </xdr:cNvPr>
        <xdr:cNvSpPr/>
      </xdr:nvSpPr>
      <xdr:spPr>
        <a:xfrm>
          <a:off x="19607893" y="8681359"/>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283029</xdr:colOff>
      <xdr:row>28</xdr:row>
      <xdr:rowOff>48987</xdr:rowOff>
    </xdr:from>
    <xdr:to>
      <xdr:col>10</xdr:col>
      <xdr:colOff>1662792</xdr:colOff>
      <xdr:row>31</xdr:row>
      <xdr:rowOff>81607</xdr:rowOff>
    </xdr:to>
    <xdr:sp macro="" textlink="">
      <xdr:nvSpPr>
        <xdr:cNvPr id="9" name="Rectangle : coins arrondis 8">
          <a:extLst>
            <a:ext uri="{FF2B5EF4-FFF2-40B4-BE49-F238E27FC236}">
              <a16:creationId xmlns:a16="http://schemas.microsoft.com/office/drawing/2014/main" id="{DF3A969E-DAC6-4968-A97F-A120295BC09A}"/>
            </a:ext>
          </a:extLst>
        </xdr:cNvPr>
        <xdr:cNvSpPr/>
      </xdr:nvSpPr>
      <xdr:spPr>
        <a:xfrm>
          <a:off x="11941629" y="8681358"/>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1866404</xdr:colOff>
      <xdr:row>28</xdr:row>
      <xdr:rowOff>230345</xdr:rowOff>
    </xdr:from>
    <xdr:to>
      <xdr:col>11</xdr:col>
      <xdr:colOff>221371</xdr:colOff>
      <xdr:row>30</xdr:row>
      <xdr:rowOff>136525</xdr:rowOff>
    </xdr:to>
    <xdr:sp macro="" textlink="">
      <xdr:nvSpPr>
        <xdr:cNvPr id="10" name="Croix 9">
          <a:extLst>
            <a:ext uri="{FF2B5EF4-FFF2-40B4-BE49-F238E27FC236}">
              <a16:creationId xmlns:a16="http://schemas.microsoft.com/office/drawing/2014/main" id="{1FBE91F7-E258-4904-AFE6-8FCB320643FF}"/>
            </a:ext>
          </a:extLst>
        </xdr:cNvPr>
        <xdr:cNvSpPr/>
      </xdr:nvSpPr>
      <xdr:spPr>
        <a:xfrm rot="18854855">
          <a:off x="13865183" y="8859994"/>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405494</xdr:colOff>
      <xdr:row>28</xdr:row>
      <xdr:rowOff>38101</xdr:rowOff>
    </xdr:from>
    <xdr:to>
      <xdr:col>13</xdr:col>
      <xdr:colOff>538843</xdr:colOff>
      <xdr:row>31</xdr:row>
      <xdr:rowOff>70721</xdr:rowOff>
    </xdr:to>
    <xdr:sp macro="" textlink="">
      <xdr:nvSpPr>
        <xdr:cNvPr id="11" name="Rectangle : coins arrondis 10">
          <a:extLst>
            <a:ext uri="{FF2B5EF4-FFF2-40B4-BE49-F238E27FC236}">
              <a16:creationId xmlns:a16="http://schemas.microsoft.com/office/drawing/2014/main" id="{8EC07DAB-0212-40CD-A45C-910E98EC352E}"/>
            </a:ext>
          </a:extLst>
        </xdr:cNvPr>
        <xdr:cNvSpPr/>
      </xdr:nvSpPr>
      <xdr:spPr>
        <a:xfrm>
          <a:off x="14448065" y="8670472"/>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701633</xdr:colOff>
      <xdr:row>29</xdr:row>
      <xdr:rowOff>7188</xdr:rowOff>
    </xdr:from>
    <xdr:to>
      <xdr:col>14</xdr:col>
      <xdr:colOff>341113</xdr:colOff>
      <xdr:row>30</xdr:row>
      <xdr:rowOff>152854</xdr:rowOff>
    </xdr:to>
    <xdr:sp macro="" textlink="">
      <xdr:nvSpPr>
        <xdr:cNvPr id="12" name="Croix 11">
          <a:extLst>
            <a:ext uri="{FF2B5EF4-FFF2-40B4-BE49-F238E27FC236}">
              <a16:creationId xmlns:a16="http://schemas.microsoft.com/office/drawing/2014/main" id="{9744098C-AC1A-46CC-BCD7-2005596F2E7C}"/>
            </a:ext>
          </a:extLst>
        </xdr:cNvPr>
        <xdr:cNvSpPr/>
      </xdr:nvSpPr>
      <xdr:spPr>
        <a:xfrm rot="18854855">
          <a:off x="16325354" y="8865438"/>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503464</xdr:colOff>
      <xdr:row>28</xdr:row>
      <xdr:rowOff>54430</xdr:rowOff>
    </xdr:from>
    <xdr:to>
      <xdr:col>16</xdr:col>
      <xdr:colOff>636813</xdr:colOff>
      <xdr:row>31</xdr:row>
      <xdr:rowOff>87050</xdr:rowOff>
    </xdr:to>
    <xdr:sp macro="" textlink="">
      <xdr:nvSpPr>
        <xdr:cNvPr id="13" name="Rectangle : coins arrondis 12">
          <a:extLst>
            <a:ext uri="{FF2B5EF4-FFF2-40B4-BE49-F238E27FC236}">
              <a16:creationId xmlns:a16="http://schemas.microsoft.com/office/drawing/2014/main" id="{EFE9B352-0D2F-4C22-AEC6-247E9E5BD043}"/>
            </a:ext>
          </a:extLst>
        </xdr:cNvPr>
        <xdr:cNvSpPr/>
      </xdr:nvSpPr>
      <xdr:spPr>
        <a:xfrm>
          <a:off x="16897350" y="8686801"/>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835477</xdr:colOff>
      <xdr:row>28</xdr:row>
      <xdr:rowOff>168728</xdr:rowOff>
    </xdr:from>
    <xdr:to>
      <xdr:col>17</xdr:col>
      <xdr:colOff>440871</xdr:colOff>
      <xdr:row>31</xdr:row>
      <xdr:rowOff>8163</xdr:rowOff>
    </xdr:to>
    <xdr:sp macro="" textlink="">
      <xdr:nvSpPr>
        <xdr:cNvPr id="14" name="Est égal à 13">
          <a:extLst>
            <a:ext uri="{FF2B5EF4-FFF2-40B4-BE49-F238E27FC236}">
              <a16:creationId xmlns:a16="http://schemas.microsoft.com/office/drawing/2014/main" id="{44B6F824-0FED-4C35-B6BC-E931AEF01CB3}"/>
            </a:ext>
          </a:extLst>
        </xdr:cNvPr>
        <xdr:cNvSpPr/>
      </xdr:nvSpPr>
      <xdr:spPr>
        <a:xfrm>
          <a:off x="18796906" y="8801099"/>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634094</xdr:colOff>
      <xdr:row>28</xdr:row>
      <xdr:rowOff>48987</xdr:rowOff>
    </xdr:from>
    <xdr:to>
      <xdr:col>20</xdr:col>
      <xdr:colOff>21772</xdr:colOff>
      <xdr:row>31</xdr:row>
      <xdr:rowOff>81607</xdr:rowOff>
    </xdr:to>
    <xdr:sp macro="" textlink="">
      <xdr:nvSpPr>
        <xdr:cNvPr id="15" name="Rectangle : coins arrondis 14">
          <a:extLst>
            <a:ext uri="{FF2B5EF4-FFF2-40B4-BE49-F238E27FC236}">
              <a16:creationId xmlns:a16="http://schemas.microsoft.com/office/drawing/2014/main" id="{5A988D97-9CF6-4C5F-9318-C3AF6A19DA97}"/>
            </a:ext>
          </a:extLst>
        </xdr:cNvPr>
        <xdr:cNvSpPr/>
      </xdr:nvSpPr>
      <xdr:spPr>
        <a:xfrm>
          <a:off x="19597008" y="8681358"/>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326572</xdr:colOff>
      <xdr:row>28</xdr:row>
      <xdr:rowOff>81645</xdr:rowOff>
    </xdr:from>
    <xdr:to>
      <xdr:col>10</xdr:col>
      <xdr:colOff>1706335</xdr:colOff>
      <xdr:row>31</xdr:row>
      <xdr:rowOff>114265</xdr:rowOff>
    </xdr:to>
    <xdr:sp macro="" textlink="">
      <xdr:nvSpPr>
        <xdr:cNvPr id="9" name="Rectangle : coins arrondis 8">
          <a:extLst>
            <a:ext uri="{FF2B5EF4-FFF2-40B4-BE49-F238E27FC236}">
              <a16:creationId xmlns:a16="http://schemas.microsoft.com/office/drawing/2014/main" id="{718779AE-1D7A-449E-8D52-C5FAEDAB6EAE}"/>
            </a:ext>
          </a:extLst>
        </xdr:cNvPr>
        <xdr:cNvSpPr/>
      </xdr:nvSpPr>
      <xdr:spPr>
        <a:xfrm>
          <a:off x="11985172" y="8714016"/>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1909947</xdr:colOff>
      <xdr:row>29</xdr:row>
      <xdr:rowOff>23517</xdr:rowOff>
    </xdr:from>
    <xdr:to>
      <xdr:col>11</xdr:col>
      <xdr:colOff>264914</xdr:colOff>
      <xdr:row>30</xdr:row>
      <xdr:rowOff>169183</xdr:rowOff>
    </xdr:to>
    <xdr:sp macro="" textlink="">
      <xdr:nvSpPr>
        <xdr:cNvPr id="10" name="Croix 9">
          <a:extLst>
            <a:ext uri="{FF2B5EF4-FFF2-40B4-BE49-F238E27FC236}">
              <a16:creationId xmlns:a16="http://schemas.microsoft.com/office/drawing/2014/main" id="{E8EC63F6-2688-4DE3-9EF5-C813F77655A9}"/>
            </a:ext>
          </a:extLst>
        </xdr:cNvPr>
        <xdr:cNvSpPr/>
      </xdr:nvSpPr>
      <xdr:spPr>
        <a:xfrm rot="18854855">
          <a:off x="13908726" y="8892652"/>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449037</xdr:colOff>
      <xdr:row>28</xdr:row>
      <xdr:rowOff>70759</xdr:rowOff>
    </xdr:from>
    <xdr:to>
      <xdr:col>13</xdr:col>
      <xdr:colOff>582386</xdr:colOff>
      <xdr:row>31</xdr:row>
      <xdr:rowOff>103379</xdr:rowOff>
    </xdr:to>
    <xdr:sp macro="" textlink="">
      <xdr:nvSpPr>
        <xdr:cNvPr id="11" name="Rectangle : coins arrondis 10">
          <a:extLst>
            <a:ext uri="{FF2B5EF4-FFF2-40B4-BE49-F238E27FC236}">
              <a16:creationId xmlns:a16="http://schemas.microsoft.com/office/drawing/2014/main" id="{3DB203AB-B1A6-4169-9920-11DE3B8513F1}"/>
            </a:ext>
          </a:extLst>
        </xdr:cNvPr>
        <xdr:cNvSpPr/>
      </xdr:nvSpPr>
      <xdr:spPr>
        <a:xfrm>
          <a:off x="14491608" y="8703130"/>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745176</xdr:colOff>
      <xdr:row>29</xdr:row>
      <xdr:rowOff>39846</xdr:rowOff>
    </xdr:from>
    <xdr:to>
      <xdr:col>14</xdr:col>
      <xdr:colOff>384656</xdr:colOff>
      <xdr:row>30</xdr:row>
      <xdr:rowOff>185512</xdr:rowOff>
    </xdr:to>
    <xdr:sp macro="" textlink="">
      <xdr:nvSpPr>
        <xdr:cNvPr id="12" name="Croix 11">
          <a:extLst>
            <a:ext uri="{FF2B5EF4-FFF2-40B4-BE49-F238E27FC236}">
              <a16:creationId xmlns:a16="http://schemas.microsoft.com/office/drawing/2014/main" id="{72C60F2E-8368-4E1C-AE72-4393658258FD}"/>
            </a:ext>
          </a:extLst>
        </xdr:cNvPr>
        <xdr:cNvSpPr/>
      </xdr:nvSpPr>
      <xdr:spPr>
        <a:xfrm rot="18854855">
          <a:off x="16368897" y="8898096"/>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547007</xdr:colOff>
      <xdr:row>28</xdr:row>
      <xdr:rowOff>87088</xdr:rowOff>
    </xdr:from>
    <xdr:to>
      <xdr:col>16</xdr:col>
      <xdr:colOff>680356</xdr:colOff>
      <xdr:row>31</xdr:row>
      <xdr:rowOff>119708</xdr:rowOff>
    </xdr:to>
    <xdr:sp macro="" textlink="">
      <xdr:nvSpPr>
        <xdr:cNvPr id="13" name="Rectangle : coins arrondis 12">
          <a:extLst>
            <a:ext uri="{FF2B5EF4-FFF2-40B4-BE49-F238E27FC236}">
              <a16:creationId xmlns:a16="http://schemas.microsoft.com/office/drawing/2014/main" id="{DCBF1B5E-61A7-4170-8D32-529EE30B662B}"/>
            </a:ext>
          </a:extLst>
        </xdr:cNvPr>
        <xdr:cNvSpPr/>
      </xdr:nvSpPr>
      <xdr:spPr>
        <a:xfrm>
          <a:off x="16940893" y="8719459"/>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879020</xdr:colOff>
      <xdr:row>28</xdr:row>
      <xdr:rowOff>201386</xdr:rowOff>
    </xdr:from>
    <xdr:to>
      <xdr:col>17</xdr:col>
      <xdr:colOff>484414</xdr:colOff>
      <xdr:row>31</xdr:row>
      <xdr:rowOff>40821</xdr:rowOff>
    </xdr:to>
    <xdr:sp macro="" textlink="">
      <xdr:nvSpPr>
        <xdr:cNvPr id="14" name="Est égal à 13">
          <a:extLst>
            <a:ext uri="{FF2B5EF4-FFF2-40B4-BE49-F238E27FC236}">
              <a16:creationId xmlns:a16="http://schemas.microsoft.com/office/drawing/2014/main" id="{7B1FE3AB-0049-4D0D-B5CB-448BAD43872C}"/>
            </a:ext>
          </a:extLst>
        </xdr:cNvPr>
        <xdr:cNvSpPr/>
      </xdr:nvSpPr>
      <xdr:spPr>
        <a:xfrm>
          <a:off x="18840449" y="8833757"/>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677637</xdr:colOff>
      <xdr:row>28</xdr:row>
      <xdr:rowOff>81645</xdr:rowOff>
    </xdr:from>
    <xdr:to>
      <xdr:col>20</xdr:col>
      <xdr:colOff>65315</xdr:colOff>
      <xdr:row>31</xdr:row>
      <xdr:rowOff>114265</xdr:rowOff>
    </xdr:to>
    <xdr:sp macro="" textlink="">
      <xdr:nvSpPr>
        <xdr:cNvPr id="15" name="Rectangle : coins arrondis 14">
          <a:extLst>
            <a:ext uri="{FF2B5EF4-FFF2-40B4-BE49-F238E27FC236}">
              <a16:creationId xmlns:a16="http://schemas.microsoft.com/office/drawing/2014/main" id="{F98C62CA-6271-4E1C-9569-DB7169668208}"/>
            </a:ext>
          </a:extLst>
        </xdr:cNvPr>
        <xdr:cNvSpPr/>
      </xdr:nvSpPr>
      <xdr:spPr>
        <a:xfrm>
          <a:off x="19640551" y="8714016"/>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28</xdr:row>
      <xdr:rowOff>73958</xdr:rowOff>
    </xdr:from>
    <xdr:to>
      <xdr:col>7</xdr:col>
      <xdr:colOff>1066241</xdr:colOff>
      <xdr:row>50</xdr:row>
      <xdr:rowOff>112060</xdr:rowOff>
    </xdr:to>
    <xdr:graphicFrame macro="">
      <xdr:nvGraphicFramePr>
        <xdr:cNvPr id="11" name="Graphique 10">
          <a:extLst>
            <a:ext uri="{FF2B5EF4-FFF2-40B4-BE49-F238E27FC236}">
              <a16:creationId xmlns:a16="http://schemas.microsoft.com/office/drawing/2014/main" id="{4BC2F142-DC6B-130C-DC00-309F20A6D7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85164</xdr:rowOff>
    </xdr:from>
    <xdr:to>
      <xdr:col>6</xdr:col>
      <xdr:colOff>11205</xdr:colOff>
      <xdr:row>24</xdr:row>
      <xdr:rowOff>100853</xdr:rowOff>
    </xdr:to>
    <xdr:graphicFrame macro="">
      <xdr:nvGraphicFramePr>
        <xdr:cNvPr id="15" name="Graphique 14">
          <a:extLst>
            <a:ext uri="{FF2B5EF4-FFF2-40B4-BE49-F238E27FC236}">
              <a16:creationId xmlns:a16="http://schemas.microsoft.com/office/drawing/2014/main" id="{3AC3038C-DAAF-BE0E-C20C-0AF80F5281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xdr:row>
      <xdr:rowOff>96370</xdr:rowOff>
    </xdr:from>
    <xdr:to>
      <xdr:col>15</xdr:col>
      <xdr:colOff>280146</xdr:colOff>
      <xdr:row>24</xdr:row>
      <xdr:rowOff>112059</xdr:rowOff>
    </xdr:to>
    <xdr:graphicFrame macro="">
      <xdr:nvGraphicFramePr>
        <xdr:cNvPr id="16" name="Graphique 15">
          <a:extLst>
            <a:ext uri="{FF2B5EF4-FFF2-40B4-BE49-F238E27FC236}">
              <a16:creationId xmlns:a16="http://schemas.microsoft.com/office/drawing/2014/main" id="{33396E18-D23A-9D28-1D51-ECD5B6FBF4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28</xdr:row>
      <xdr:rowOff>59873</xdr:rowOff>
    </xdr:from>
    <xdr:to>
      <xdr:col>10</xdr:col>
      <xdr:colOff>1717220</xdr:colOff>
      <xdr:row>31</xdr:row>
      <xdr:rowOff>92493</xdr:rowOff>
    </xdr:to>
    <xdr:sp macro="" textlink="">
      <xdr:nvSpPr>
        <xdr:cNvPr id="9" name="Rectangle : coins arrondis 8">
          <a:extLst>
            <a:ext uri="{FF2B5EF4-FFF2-40B4-BE49-F238E27FC236}">
              <a16:creationId xmlns:a16="http://schemas.microsoft.com/office/drawing/2014/main" id="{7735C8D2-EEA1-4938-BD21-E1FB61FB611B}"/>
            </a:ext>
          </a:extLst>
        </xdr:cNvPr>
        <xdr:cNvSpPr/>
      </xdr:nvSpPr>
      <xdr:spPr>
        <a:xfrm>
          <a:off x="11996057" y="8692244"/>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1920832</xdr:colOff>
      <xdr:row>29</xdr:row>
      <xdr:rowOff>1745</xdr:rowOff>
    </xdr:from>
    <xdr:to>
      <xdr:col>11</xdr:col>
      <xdr:colOff>275799</xdr:colOff>
      <xdr:row>30</xdr:row>
      <xdr:rowOff>147411</xdr:rowOff>
    </xdr:to>
    <xdr:sp macro="" textlink="">
      <xdr:nvSpPr>
        <xdr:cNvPr id="10" name="Croix 9">
          <a:extLst>
            <a:ext uri="{FF2B5EF4-FFF2-40B4-BE49-F238E27FC236}">
              <a16:creationId xmlns:a16="http://schemas.microsoft.com/office/drawing/2014/main" id="{489F99B6-EDB9-4E9F-B5C1-E171E670B216}"/>
            </a:ext>
          </a:extLst>
        </xdr:cNvPr>
        <xdr:cNvSpPr/>
      </xdr:nvSpPr>
      <xdr:spPr>
        <a:xfrm rot="18854855">
          <a:off x="13919611" y="8870880"/>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459922</xdr:colOff>
      <xdr:row>28</xdr:row>
      <xdr:rowOff>48987</xdr:rowOff>
    </xdr:from>
    <xdr:to>
      <xdr:col>13</xdr:col>
      <xdr:colOff>593271</xdr:colOff>
      <xdr:row>31</xdr:row>
      <xdr:rowOff>81607</xdr:rowOff>
    </xdr:to>
    <xdr:sp macro="" textlink="">
      <xdr:nvSpPr>
        <xdr:cNvPr id="11" name="Rectangle : coins arrondis 10">
          <a:extLst>
            <a:ext uri="{FF2B5EF4-FFF2-40B4-BE49-F238E27FC236}">
              <a16:creationId xmlns:a16="http://schemas.microsoft.com/office/drawing/2014/main" id="{E3300D1C-4790-45F0-B365-73006306164A}"/>
            </a:ext>
          </a:extLst>
        </xdr:cNvPr>
        <xdr:cNvSpPr/>
      </xdr:nvSpPr>
      <xdr:spPr>
        <a:xfrm>
          <a:off x="14502493" y="8681358"/>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756061</xdr:colOff>
      <xdr:row>29</xdr:row>
      <xdr:rowOff>18074</xdr:rowOff>
    </xdr:from>
    <xdr:to>
      <xdr:col>14</xdr:col>
      <xdr:colOff>395541</xdr:colOff>
      <xdr:row>30</xdr:row>
      <xdr:rowOff>163740</xdr:rowOff>
    </xdr:to>
    <xdr:sp macro="" textlink="">
      <xdr:nvSpPr>
        <xdr:cNvPr id="12" name="Croix 11">
          <a:extLst>
            <a:ext uri="{FF2B5EF4-FFF2-40B4-BE49-F238E27FC236}">
              <a16:creationId xmlns:a16="http://schemas.microsoft.com/office/drawing/2014/main" id="{31B776E3-651E-4B66-A0B8-231AEF472093}"/>
            </a:ext>
          </a:extLst>
        </xdr:cNvPr>
        <xdr:cNvSpPr/>
      </xdr:nvSpPr>
      <xdr:spPr>
        <a:xfrm rot="18854855">
          <a:off x="16379782" y="8876324"/>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557892</xdr:colOff>
      <xdr:row>28</xdr:row>
      <xdr:rowOff>65316</xdr:rowOff>
    </xdr:from>
    <xdr:to>
      <xdr:col>16</xdr:col>
      <xdr:colOff>691241</xdr:colOff>
      <xdr:row>31</xdr:row>
      <xdr:rowOff>97936</xdr:rowOff>
    </xdr:to>
    <xdr:sp macro="" textlink="">
      <xdr:nvSpPr>
        <xdr:cNvPr id="13" name="Rectangle : coins arrondis 12">
          <a:extLst>
            <a:ext uri="{FF2B5EF4-FFF2-40B4-BE49-F238E27FC236}">
              <a16:creationId xmlns:a16="http://schemas.microsoft.com/office/drawing/2014/main" id="{E9C03727-21BE-4564-97AC-07E868000EDA}"/>
            </a:ext>
          </a:extLst>
        </xdr:cNvPr>
        <xdr:cNvSpPr/>
      </xdr:nvSpPr>
      <xdr:spPr>
        <a:xfrm>
          <a:off x="16951778" y="8697687"/>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889905</xdr:colOff>
      <xdr:row>28</xdr:row>
      <xdr:rowOff>179614</xdr:rowOff>
    </xdr:from>
    <xdr:to>
      <xdr:col>17</xdr:col>
      <xdr:colOff>495299</xdr:colOff>
      <xdr:row>31</xdr:row>
      <xdr:rowOff>19049</xdr:rowOff>
    </xdr:to>
    <xdr:sp macro="" textlink="">
      <xdr:nvSpPr>
        <xdr:cNvPr id="14" name="Est égal à 13">
          <a:extLst>
            <a:ext uri="{FF2B5EF4-FFF2-40B4-BE49-F238E27FC236}">
              <a16:creationId xmlns:a16="http://schemas.microsoft.com/office/drawing/2014/main" id="{2D7FF9DB-DF46-4323-A362-443009CE673A}"/>
            </a:ext>
          </a:extLst>
        </xdr:cNvPr>
        <xdr:cNvSpPr/>
      </xdr:nvSpPr>
      <xdr:spPr>
        <a:xfrm>
          <a:off x="18851334" y="8811985"/>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688522</xdr:colOff>
      <xdr:row>28</xdr:row>
      <xdr:rowOff>59873</xdr:rowOff>
    </xdr:from>
    <xdr:to>
      <xdr:col>20</xdr:col>
      <xdr:colOff>76200</xdr:colOff>
      <xdr:row>31</xdr:row>
      <xdr:rowOff>92493</xdr:rowOff>
    </xdr:to>
    <xdr:sp macro="" textlink="">
      <xdr:nvSpPr>
        <xdr:cNvPr id="15" name="Rectangle : coins arrondis 14">
          <a:extLst>
            <a:ext uri="{FF2B5EF4-FFF2-40B4-BE49-F238E27FC236}">
              <a16:creationId xmlns:a16="http://schemas.microsoft.com/office/drawing/2014/main" id="{965AF677-8717-4F88-A589-A20C031FF728}"/>
            </a:ext>
          </a:extLst>
        </xdr:cNvPr>
        <xdr:cNvSpPr/>
      </xdr:nvSpPr>
      <xdr:spPr>
        <a:xfrm>
          <a:off x="19651436" y="8692244"/>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283028</xdr:colOff>
      <xdr:row>28</xdr:row>
      <xdr:rowOff>114302</xdr:rowOff>
    </xdr:from>
    <xdr:to>
      <xdr:col>10</xdr:col>
      <xdr:colOff>1662791</xdr:colOff>
      <xdr:row>31</xdr:row>
      <xdr:rowOff>146922</xdr:rowOff>
    </xdr:to>
    <xdr:sp macro="" textlink="">
      <xdr:nvSpPr>
        <xdr:cNvPr id="9" name="Rectangle : coins arrondis 8">
          <a:extLst>
            <a:ext uri="{FF2B5EF4-FFF2-40B4-BE49-F238E27FC236}">
              <a16:creationId xmlns:a16="http://schemas.microsoft.com/office/drawing/2014/main" id="{3C323C6E-311E-415E-9821-1BAEDE8DE6E2}"/>
            </a:ext>
          </a:extLst>
        </xdr:cNvPr>
        <xdr:cNvSpPr/>
      </xdr:nvSpPr>
      <xdr:spPr>
        <a:xfrm>
          <a:off x="11941628" y="8746673"/>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1866403</xdr:colOff>
      <xdr:row>29</xdr:row>
      <xdr:rowOff>56174</xdr:rowOff>
    </xdr:from>
    <xdr:to>
      <xdr:col>11</xdr:col>
      <xdr:colOff>221370</xdr:colOff>
      <xdr:row>30</xdr:row>
      <xdr:rowOff>201840</xdr:rowOff>
    </xdr:to>
    <xdr:sp macro="" textlink="">
      <xdr:nvSpPr>
        <xdr:cNvPr id="10" name="Croix 9">
          <a:extLst>
            <a:ext uri="{FF2B5EF4-FFF2-40B4-BE49-F238E27FC236}">
              <a16:creationId xmlns:a16="http://schemas.microsoft.com/office/drawing/2014/main" id="{01C3FE6D-FE94-4C1A-AE6D-B29915DE0D90}"/>
            </a:ext>
          </a:extLst>
        </xdr:cNvPr>
        <xdr:cNvSpPr/>
      </xdr:nvSpPr>
      <xdr:spPr>
        <a:xfrm rot="18854855">
          <a:off x="13865182" y="8925309"/>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405493</xdr:colOff>
      <xdr:row>28</xdr:row>
      <xdr:rowOff>103416</xdr:rowOff>
    </xdr:from>
    <xdr:to>
      <xdr:col>13</xdr:col>
      <xdr:colOff>538842</xdr:colOff>
      <xdr:row>31</xdr:row>
      <xdr:rowOff>136036</xdr:rowOff>
    </xdr:to>
    <xdr:sp macro="" textlink="">
      <xdr:nvSpPr>
        <xdr:cNvPr id="11" name="Rectangle : coins arrondis 10">
          <a:extLst>
            <a:ext uri="{FF2B5EF4-FFF2-40B4-BE49-F238E27FC236}">
              <a16:creationId xmlns:a16="http://schemas.microsoft.com/office/drawing/2014/main" id="{F3E7D9FA-7B3B-48BD-BE12-BD690020172B}"/>
            </a:ext>
          </a:extLst>
        </xdr:cNvPr>
        <xdr:cNvSpPr/>
      </xdr:nvSpPr>
      <xdr:spPr>
        <a:xfrm>
          <a:off x="14448064" y="8735787"/>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701632</xdr:colOff>
      <xdr:row>29</xdr:row>
      <xdr:rowOff>72503</xdr:rowOff>
    </xdr:from>
    <xdr:to>
      <xdr:col>14</xdr:col>
      <xdr:colOff>341112</xdr:colOff>
      <xdr:row>30</xdr:row>
      <xdr:rowOff>218169</xdr:rowOff>
    </xdr:to>
    <xdr:sp macro="" textlink="">
      <xdr:nvSpPr>
        <xdr:cNvPr id="12" name="Croix 11">
          <a:extLst>
            <a:ext uri="{FF2B5EF4-FFF2-40B4-BE49-F238E27FC236}">
              <a16:creationId xmlns:a16="http://schemas.microsoft.com/office/drawing/2014/main" id="{E23FA631-2050-42D5-AE01-0F4A8F6BFE31}"/>
            </a:ext>
          </a:extLst>
        </xdr:cNvPr>
        <xdr:cNvSpPr/>
      </xdr:nvSpPr>
      <xdr:spPr>
        <a:xfrm rot="18854855">
          <a:off x="16325353" y="8930753"/>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503463</xdr:colOff>
      <xdr:row>28</xdr:row>
      <xdr:rowOff>119745</xdr:rowOff>
    </xdr:from>
    <xdr:to>
      <xdr:col>16</xdr:col>
      <xdr:colOff>636812</xdr:colOff>
      <xdr:row>31</xdr:row>
      <xdr:rowOff>152365</xdr:rowOff>
    </xdr:to>
    <xdr:sp macro="" textlink="">
      <xdr:nvSpPr>
        <xdr:cNvPr id="13" name="Rectangle : coins arrondis 12">
          <a:extLst>
            <a:ext uri="{FF2B5EF4-FFF2-40B4-BE49-F238E27FC236}">
              <a16:creationId xmlns:a16="http://schemas.microsoft.com/office/drawing/2014/main" id="{B35A9C66-315D-451C-969F-2665DBE68D60}"/>
            </a:ext>
          </a:extLst>
        </xdr:cNvPr>
        <xdr:cNvSpPr/>
      </xdr:nvSpPr>
      <xdr:spPr>
        <a:xfrm>
          <a:off x="16897349" y="8752116"/>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835476</xdr:colOff>
      <xdr:row>28</xdr:row>
      <xdr:rowOff>234043</xdr:rowOff>
    </xdr:from>
    <xdr:to>
      <xdr:col>17</xdr:col>
      <xdr:colOff>440870</xdr:colOff>
      <xdr:row>31</xdr:row>
      <xdr:rowOff>73478</xdr:rowOff>
    </xdr:to>
    <xdr:sp macro="" textlink="">
      <xdr:nvSpPr>
        <xdr:cNvPr id="14" name="Est égal à 13">
          <a:extLst>
            <a:ext uri="{FF2B5EF4-FFF2-40B4-BE49-F238E27FC236}">
              <a16:creationId xmlns:a16="http://schemas.microsoft.com/office/drawing/2014/main" id="{36789DE2-A4D7-4FCF-8D95-DFEAE4A9F230}"/>
            </a:ext>
          </a:extLst>
        </xdr:cNvPr>
        <xdr:cNvSpPr/>
      </xdr:nvSpPr>
      <xdr:spPr>
        <a:xfrm>
          <a:off x="18796905" y="8866414"/>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634093</xdr:colOff>
      <xdr:row>28</xdr:row>
      <xdr:rowOff>114302</xdr:rowOff>
    </xdr:from>
    <xdr:to>
      <xdr:col>20</xdr:col>
      <xdr:colOff>21771</xdr:colOff>
      <xdr:row>31</xdr:row>
      <xdr:rowOff>146922</xdr:rowOff>
    </xdr:to>
    <xdr:sp macro="" textlink="">
      <xdr:nvSpPr>
        <xdr:cNvPr id="15" name="Rectangle : coins arrondis 14">
          <a:extLst>
            <a:ext uri="{FF2B5EF4-FFF2-40B4-BE49-F238E27FC236}">
              <a16:creationId xmlns:a16="http://schemas.microsoft.com/office/drawing/2014/main" id="{EF4DC3E8-D7E6-4A7B-8590-C36886DE0A45}"/>
            </a:ext>
          </a:extLst>
        </xdr:cNvPr>
        <xdr:cNvSpPr/>
      </xdr:nvSpPr>
      <xdr:spPr>
        <a:xfrm>
          <a:off x="19597007" y="8746673"/>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272143</xdr:colOff>
      <xdr:row>28</xdr:row>
      <xdr:rowOff>70759</xdr:rowOff>
    </xdr:from>
    <xdr:to>
      <xdr:col>10</xdr:col>
      <xdr:colOff>1651906</xdr:colOff>
      <xdr:row>31</xdr:row>
      <xdr:rowOff>103379</xdr:rowOff>
    </xdr:to>
    <xdr:sp macro="" textlink="">
      <xdr:nvSpPr>
        <xdr:cNvPr id="9" name="Rectangle : coins arrondis 8">
          <a:extLst>
            <a:ext uri="{FF2B5EF4-FFF2-40B4-BE49-F238E27FC236}">
              <a16:creationId xmlns:a16="http://schemas.microsoft.com/office/drawing/2014/main" id="{EA5996D3-D0A1-4B90-9B57-472DF41D957D}"/>
            </a:ext>
          </a:extLst>
        </xdr:cNvPr>
        <xdr:cNvSpPr/>
      </xdr:nvSpPr>
      <xdr:spPr>
        <a:xfrm>
          <a:off x="11930743" y="8703130"/>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1855518</xdr:colOff>
      <xdr:row>29</xdr:row>
      <xdr:rowOff>12631</xdr:rowOff>
    </xdr:from>
    <xdr:to>
      <xdr:col>11</xdr:col>
      <xdr:colOff>210485</xdr:colOff>
      <xdr:row>30</xdr:row>
      <xdr:rowOff>158297</xdr:rowOff>
    </xdr:to>
    <xdr:sp macro="" textlink="">
      <xdr:nvSpPr>
        <xdr:cNvPr id="10" name="Croix 9">
          <a:extLst>
            <a:ext uri="{FF2B5EF4-FFF2-40B4-BE49-F238E27FC236}">
              <a16:creationId xmlns:a16="http://schemas.microsoft.com/office/drawing/2014/main" id="{B4FEF1A8-3CC2-4B35-8F4E-BC693591C771}"/>
            </a:ext>
          </a:extLst>
        </xdr:cNvPr>
        <xdr:cNvSpPr/>
      </xdr:nvSpPr>
      <xdr:spPr>
        <a:xfrm rot="18854855">
          <a:off x="13854297" y="8881766"/>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394608</xdr:colOff>
      <xdr:row>28</xdr:row>
      <xdr:rowOff>59873</xdr:rowOff>
    </xdr:from>
    <xdr:to>
      <xdr:col>13</xdr:col>
      <xdr:colOff>527957</xdr:colOff>
      <xdr:row>31</xdr:row>
      <xdr:rowOff>92493</xdr:rowOff>
    </xdr:to>
    <xdr:sp macro="" textlink="">
      <xdr:nvSpPr>
        <xdr:cNvPr id="11" name="Rectangle : coins arrondis 10">
          <a:extLst>
            <a:ext uri="{FF2B5EF4-FFF2-40B4-BE49-F238E27FC236}">
              <a16:creationId xmlns:a16="http://schemas.microsoft.com/office/drawing/2014/main" id="{52F5C79F-DE46-4630-AEA4-433888EA0683}"/>
            </a:ext>
          </a:extLst>
        </xdr:cNvPr>
        <xdr:cNvSpPr/>
      </xdr:nvSpPr>
      <xdr:spPr>
        <a:xfrm>
          <a:off x="14437179" y="8692244"/>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690747</xdr:colOff>
      <xdr:row>29</xdr:row>
      <xdr:rowOff>28960</xdr:rowOff>
    </xdr:from>
    <xdr:to>
      <xdr:col>14</xdr:col>
      <xdr:colOff>330227</xdr:colOff>
      <xdr:row>30</xdr:row>
      <xdr:rowOff>174626</xdr:rowOff>
    </xdr:to>
    <xdr:sp macro="" textlink="">
      <xdr:nvSpPr>
        <xdr:cNvPr id="12" name="Croix 11">
          <a:extLst>
            <a:ext uri="{FF2B5EF4-FFF2-40B4-BE49-F238E27FC236}">
              <a16:creationId xmlns:a16="http://schemas.microsoft.com/office/drawing/2014/main" id="{8ACFDBC5-BF72-4F5B-8EBA-D05789A884C1}"/>
            </a:ext>
          </a:extLst>
        </xdr:cNvPr>
        <xdr:cNvSpPr/>
      </xdr:nvSpPr>
      <xdr:spPr>
        <a:xfrm rot="18854855">
          <a:off x="16314468" y="8887210"/>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492578</xdr:colOff>
      <xdr:row>28</xdr:row>
      <xdr:rowOff>76202</xdr:rowOff>
    </xdr:from>
    <xdr:to>
      <xdr:col>16</xdr:col>
      <xdr:colOff>625927</xdr:colOff>
      <xdr:row>31</xdr:row>
      <xdr:rowOff>108822</xdr:rowOff>
    </xdr:to>
    <xdr:sp macro="" textlink="">
      <xdr:nvSpPr>
        <xdr:cNvPr id="13" name="Rectangle : coins arrondis 12">
          <a:extLst>
            <a:ext uri="{FF2B5EF4-FFF2-40B4-BE49-F238E27FC236}">
              <a16:creationId xmlns:a16="http://schemas.microsoft.com/office/drawing/2014/main" id="{F54EC729-4EC5-467F-AF68-62F4ADFB06B0}"/>
            </a:ext>
          </a:extLst>
        </xdr:cNvPr>
        <xdr:cNvSpPr/>
      </xdr:nvSpPr>
      <xdr:spPr>
        <a:xfrm>
          <a:off x="16886464" y="8708573"/>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824591</xdr:colOff>
      <xdr:row>28</xdr:row>
      <xdr:rowOff>190500</xdr:rowOff>
    </xdr:from>
    <xdr:to>
      <xdr:col>17</xdr:col>
      <xdr:colOff>429985</xdr:colOff>
      <xdr:row>31</xdr:row>
      <xdr:rowOff>29935</xdr:rowOff>
    </xdr:to>
    <xdr:sp macro="" textlink="">
      <xdr:nvSpPr>
        <xdr:cNvPr id="14" name="Est égal à 13">
          <a:extLst>
            <a:ext uri="{FF2B5EF4-FFF2-40B4-BE49-F238E27FC236}">
              <a16:creationId xmlns:a16="http://schemas.microsoft.com/office/drawing/2014/main" id="{20B0D208-F02B-4B48-95AD-4C78C8E313EA}"/>
            </a:ext>
          </a:extLst>
        </xdr:cNvPr>
        <xdr:cNvSpPr/>
      </xdr:nvSpPr>
      <xdr:spPr>
        <a:xfrm>
          <a:off x="18786020" y="8822871"/>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623208</xdr:colOff>
      <xdr:row>28</xdr:row>
      <xdr:rowOff>70759</xdr:rowOff>
    </xdr:from>
    <xdr:to>
      <xdr:col>20</xdr:col>
      <xdr:colOff>10886</xdr:colOff>
      <xdr:row>31</xdr:row>
      <xdr:rowOff>103379</xdr:rowOff>
    </xdr:to>
    <xdr:sp macro="" textlink="">
      <xdr:nvSpPr>
        <xdr:cNvPr id="15" name="Rectangle : coins arrondis 14">
          <a:extLst>
            <a:ext uri="{FF2B5EF4-FFF2-40B4-BE49-F238E27FC236}">
              <a16:creationId xmlns:a16="http://schemas.microsoft.com/office/drawing/2014/main" id="{CF07FB14-B515-4CAA-A121-0D32ADE9CE23}"/>
            </a:ext>
          </a:extLst>
        </xdr:cNvPr>
        <xdr:cNvSpPr/>
      </xdr:nvSpPr>
      <xdr:spPr>
        <a:xfrm>
          <a:off x="19586122" y="8703130"/>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283029</xdr:colOff>
      <xdr:row>28</xdr:row>
      <xdr:rowOff>125188</xdr:rowOff>
    </xdr:from>
    <xdr:to>
      <xdr:col>10</xdr:col>
      <xdr:colOff>1662792</xdr:colOff>
      <xdr:row>31</xdr:row>
      <xdr:rowOff>157808</xdr:rowOff>
    </xdr:to>
    <xdr:sp macro="" textlink="">
      <xdr:nvSpPr>
        <xdr:cNvPr id="9" name="Rectangle : coins arrondis 8">
          <a:extLst>
            <a:ext uri="{FF2B5EF4-FFF2-40B4-BE49-F238E27FC236}">
              <a16:creationId xmlns:a16="http://schemas.microsoft.com/office/drawing/2014/main" id="{0CC5BBF0-4038-427A-8554-A14DEC6617F6}"/>
            </a:ext>
          </a:extLst>
        </xdr:cNvPr>
        <xdr:cNvSpPr/>
      </xdr:nvSpPr>
      <xdr:spPr>
        <a:xfrm>
          <a:off x="11941629" y="8757559"/>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1866404</xdr:colOff>
      <xdr:row>29</xdr:row>
      <xdr:rowOff>67060</xdr:rowOff>
    </xdr:from>
    <xdr:to>
      <xdr:col>11</xdr:col>
      <xdr:colOff>221371</xdr:colOff>
      <xdr:row>30</xdr:row>
      <xdr:rowOff>212726</xdr:rowOff>
    </xdr:to>
    <xdr:sp macro="" textlink="">
      <xdr:nvSpPr>
        <xdr:cNvPr id="10" name="Croix 9">
          <a:extLst>
            <a:ext uri="{FF2B5EF4-FFF2-40B4-BE49-F238E27FC236}">
              <a16:creationId xmlns:a16="http://schemas.microsoft.com/office/drawing/2014/main" id="{E7649A8B-DF47-42DC-BAD6-CD38CFC5F64D}"/>
            </a:ext>
          </a:extLst>
        </xdr:cNvPr>
        <xdr:cNvSpPr/>
      </xdr:nvSpPr>
      <xdr:spPr>
        <a:xfrm rot="18854855">
          <a:off x="13865183" y="8936195"/>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405494</xdr:colOff>
      <xdr:row>28</xdr:row>
      <xdr:rowOff>114302</xdr:rowOff>
    </xdr:from>
    <xdr:to>
      <xdr:col>13</xdr:col>
      <xdr:colOff>538843</xdr:colOff>
      <xdr:row>31</xdr:row>
      <xdr:rowOff>146922</xdr:rowOff>
    </xdr:to>
    <xdr:sp macro="" textlink="">
      <xdr:nvSpPr>
        <xdr:cNvPr id="11" name="Rectangle : coins arrondis 10">
          <a:extLst>
            <a:ext uri="{FF2B5EF4-FFF2-40B4-BE49-F238E27FC236}">
              <a16:creationId xmlns:a16="http://schemas.microsoft.com/office/drawing/2014/main" id="{D9D832CF-505C-4B22-9110-BA71444987AC}"/>
            </a:ext>
          </a:extLst>
        </xdr:cNvPr>
        <xdr:cNvSpPr/>
      </xdr:nvSpPr>
      <xdr:spPr>
        <a:xfrm>
          <a:off x="14448065" y="8746673"/>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701633</xdr:colOff>
      <xdr:row>29</xdr:row>
      <xdr:rowOff>83389</xdr:rowOff>
    </xdr:from>
    <xdr:to>
      <xdr:col>14</xdr:col>
      <xdr:colOff>341113</xdr:colOff>
      <xdr:row>30</xdr:row>
      <xdr:rowOff>229055</xdr:rowOff>
    </xdr:to>
    <xdr:sp macro="" textlink="">
      <xdr:nvSpPr>
        <xdr:cNvPr id="12" name="Croix 11">
          <a:extLst>
            <a:ext uri="{FF2B5EF4-FFF2-40B4-BE49-F238E27FC236}">
              <a16:creationId xmlns:a16="http://schemas.microsoft.com/office/drawing/2014/main" id="{ED41E96E-8191-46F2-9B49-B96D578D2F81}"/>
            </a:ext>
          </a:extLst>
        </xdr:cNvPr>
        <xdr:cNvSpPr/>
      </xdr:nvSpPr>
      <xdr:spPr>
        <a:xfrm rot="18854855">
          <a:off x="16325354" y="8941639"/>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503464</xdr:colOff>
      <xdr:row>28</xdr:row>
      <xdr:rowOff>130631</xdr:rowOff>
    </xdr:from>
    <xdr:to>
      <xdr:col>16</xdr:col>
      <xdr:colOff>636813</xdr:colOff>
      <xdr:row>31</xdr:row>
      <xdr:rowOff>163251</xdr:rowOff>
    </xdr:to>
    <xdr:sp macro="" textlink="">
      <xdr:nvSpPr>
        <xdr:cNvPr id="13" name="Rectangle : coins arrondis 12">
          <a:extLst>
            <a:ext uri="{FF2B5EF4-FFF2-40B4-BE49-F238E27FC236}">
              <a16:creationId xmlns:a16="http://schemas.microsoft.com/office/drawing/2014/main" id="{B7E81BFD-A7E1-463F-9604-C28FEC996713}"/>
            </a:ext>
          </a:extLst>
        </xdr:cNvPr>
        <xdr:cNvSpPr/>
      </xdr:nvSpPr>
      <xdr:spPr>
        <a:xfrm>
          <a:off x="16897350" y="8763002"/>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835477</xdr:colOff>
      <xdr:row>29</xdr:row>
      <xdr:rowOff>5443</xdr:rowOff>
    </xdr:from>
    <xdr:to>
      <xdr:col>17</xdr:col>
      <xdr:colOff>440871</xdr:colOff>
      <xdr:row>31</xdr:row>
      <xdr:rowOff>84364</xdr:rowOff>
    </xdr:to>
    <xdr:sp macro="" textlink="">
      <xdr:nvSpPr>
        <xdr:cNvPr id="14" name="Est égal à 13">
          <a:extLst>
            <a:ext uri="{FF2B5EF4-FFF2-40B4-BE49-F238E27FC236}">
              <a16:creationId xmlns:a16="http://schemas.microsoft.com/office/drawing/2014/main" id="{52CA824B-B08C-4E74-9F57-96E113E551F9}"/>
            </a:ext>
          </a:extLst>
        </xdr:cNvPr>
        <xdr:cNvSpPr/>
      </xdr:nvSpPr>
      <xdr:spPr>
        <a:xfrm>
          <a:off x="18796906" y="8877300"/>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634094</xdr:colOff>
      <xdr:row>28</xdr:row>
      <xdr:rowOff>125188</xdr:rowOff>
    </xdr:from>
    <xdr:to>
      <xdr:col>20</xdr:col>
      <xdr:colOff>21772</xdr:colOff>
      <xdr:row>31</xdr:row>
      <xdr:rowOff>157808</xdr:rowOff>
    </xdr:to>
    <xdr:sp macro="" textlink="">
      <xdr:nvSpPr>
        <xdr:cNvPr id="15" name="Rectangle : coins arrondis 14">
          <a:extLst>
            <a:ext uri="{FF2B5EF4-FFF2-40B4-BE49-F238E27FC236}">
              <a16:creationId xmlns:a16="http://schemas.microsoft.com/office/drawing/2014/main" id="{BA52F6B1-421A-47B5-9032-E399CF98A2AA}"/>
            </a:ext>
          </a:extLst>
        </xdr:cNvPr>
        <xdr:cNvSpPr/>
      </xdr:nvSpPr>
      <xdr:spPr>
        <a:xfrm>
          <a:off x="19597008" y="8757559"/>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21772</xdr:colOff>
      <xdr:row>28</xdr:row>
      <xdr:rowOff>223159</xdr:rowOff>
    </xdr:from>
    <xdr:to>
      <xdr:col>10</xdr:col>
      <xdr:colOff>1738992</xdr:colOff>
      <xdr:row>32</xdr:row>
      <xdr:rowOff>5408</xdr:rowOff>
    </xdr:to>
    <xdr:sp macro="" textlink="">
      <xdr:nvSpPr>
        <xdr:cNvPr id="9" name="Rectangle : coins arrondis 8">
          <a:extLst>
            <a:ext uri="{FF2B5EF4-FFF2-40B4-BE49-F238E27FC236}">
              <a16:creationId xmlns:a16="http://schemas.microsoft.com/office/drawing/2014/main" id="{DBF791BC-10A3-4B14-8325-88E20EF73558}"/>
            </a:ext>
          </a:extLst>
        </xdr:cNvPr>
        <xdr:cNvSpPr/>
      </xdr:nvSpPr>
      <xdr:spPr>
        <a:xfrm>
          <a:off x="12017829" y="8855530"/>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1942604</xdr:colOff>
      <xdr:row>29</xdr:row>
      <xdr:rowOff>165031</xdr:rowOff>
    </xdr:from>
    <xdr:to>
      <xdr:col>11</xdr:col>
      <xdr:colOff>297571</xdr:colOff>
      <xdr:row>31</xdr:row>
      <xdr:rowOff>60326</xdr:rowOff>
    </xdr:to>
    <xdr:sp macro="" textlink="">
      <xdr:nvSpPr>
        <xdr:cNvPr id="10" name="Croix 9">
          <a:extLst>
            <a:ext uri="{FF2B5EF4-FFF2-40B4-BE49-F238E27FC236}">
              <a16:creationId xmlns:a16="http://schemas.microsoft.com/office/drawing/2014/main" id="{8D23A7B2-DEDF-4C08-A291-3D1BC9C4215E}"/>
            </a:ext>
          </a:extLst>
        </xdr:cNvPr>
        <xdr:cNvSpPr/>
      </xdr:nvSpPr>
      <xdr:spPr>
        <a:xfrm rot="18854855">
          <a:off x="13941383" y="9034166"/>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481694</xdr:colOff>
      <xdr:row>28</xdr:row>
      <xdr:rowOff>212273</xdr:rowOff>
    </xdr:from>
    <xdr:to>
      <xdr:col>13</xdr:col>
      <xdr:colOff>615043</xdr:colOff>
      <xdr:row>31</xdr:row>
      <xdr:rowOff>244893</xdr:rowOff>
    </xdr:to>
    <xdr:sp macro="" textlink="">
      <xdr:nvSpPr>
        <xdr:cNvPr id="11" name="Rectangle : coins arrondis 10">
          <a:extLst>
            <a:ext uri="{FF2B5EF4-FFF2-40B4-BE49-F238E27FC236}">
              <a16:creationId xmlns:a16="http://schemas.microsoft.com/office/drawing/2014/main" id="{B14CBD3D-C786-4347-ACB9-AFAE070BA481}"/>
            </a:ext>
          </a:extLst>
        </xdr:cNvPr>
        <xdr:cNvSpPr/>
      </xdr:nvSpPr>
      <xdr:spPr>
        <a:xfrm>
          <a:off x="14524265" y="8844644"/>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777833</xdr:colOff>
      <xdr:row>29</xdr:row>
      <xdr:rowOff>181360</xdr:rowOff>
    </xdr:from>
    <xdr:to>
      <xdr:col>14</xdr:col>
      <xdr:colOff>417313</xdr:colOff>
      <xdr:row>31</xdr:row>
      <xdr:rowOff>76655</xdr:rowOff>
    </xdr:to>
    <xdr:sp macro="" textlink="">
      <xdr:nvSpPr>
        <xdr:cNvPr id="12" name="Croix 11">
          <a:extLst>
            <a:ext uri="{FF2B5EF4-FFF2-40B4-BE49-F238E27FC236}">
              <a16:creationId xmlns:a16="http://schemas.microsoft.com/office/drawing/2014/main" id="{A420B876-0C45-436C-A6E0-628A443E6A29}"/>
            </a:ext>
          </a:extLst>
        </xdr:cNvPr>
        <xdr:cNvSpPr/>
      </xdr:nvSpPr>
      <xdr:spPr>
        <a:xfrm rot="18854855">
          <a:off x="16401554" y="9039610"/>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579664</xdr:colOff>
      <xdr:row>28</xdr:row>
      <xdr:rowOff>228602</xdr:rowOff>
    </xdr:from>
    <xdr:to>
      <xdr:col>16</xdr:col>
      <xdr:colOff>713013</xdr:colOff>
      <xdr:row>32</xdr:row>
      <xdr:rowOff>10851</xdr:rowOff>
    </xdr:to>
    <xdr:sp macro="" textlink="">
      <xdr:nvSpPr>
        <xdr:cNvPr id="13" name="Rectangle : coins arrondis 12">
          <a:extLst>
            <a:ext uri="{FF2B5EF4-FFF2-40B4-BE49-F238E27FC236}">
              <a16:creationId xmlns:a16="http://schemas.microsoft.com/office/drawing/2014/main" id="{0700D3A8-19B7-4858-81E4-AD141BD06E92}"/>
            </a:ext>
          </a:extLst>
        </xdr:cNvPr>
        <xdr:cNvSpPr/>
      </xdr:nvSpPr>
      <xdr:spPr>
        <a:xfrm>
          <a:off x="16973550" y="8860973"/>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911677</xdr:colOff>
      <xdr:row>29</xdr:row>
      <xdr:rowOff>103414</xdr:rowOff>
    </xdr:from>
    <xdr:to>
      <xdr:col>17</xdr:col>
      <xdr:colOff>517071</xdr:colOff>
      <xdr:row>31</xdr:row>
      <xdr:rowOff>182335</xdr:rowOff>
    </xdr:to>
    <xdr:sp macro="" textlink="">
      <xdr:nvSpPr>
        <xdr:cNvPr id="14" name="Est égal à 13">
          <a:extLst>
            <a:ext uri="{FF2B5EF4-FFF2-40B4-BE49-F238E27FC236}">
              <a16:creationId xmlns:a16="http://schemas.microsoft.com/office/drawing/2014/main" id="{24614357-FF38-44B1-9DF2-92D37056D2D5}"/>
            </a:ext>
          </a:extLst>
        </xdr:cNvPr>
        <xdr:cNvSpPr/>
      </xdr:nvSpPr>
      <xdr:spPr>
        <a:xfrm>
          <a:off x="18873106" y="8975271"/>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710294</xdr:colOff>
      <xdr:row>28</xdr:row>
      <xdr:rowOff>223159</xdr:rowOff>
    </xdr:from>
    <xdr:to>
      <xdr:col>20</xdr:col>
      <xdr:colOff>97972</xdr:colOff>
      <xdr:row>32</xdr:row>
      <xdr:rowOff>5408</xdr:rowOff>
    </xdr:to>
    <xdr:sp macro="" textlink="">
      <xdr:nvSpPr>
        <xdr:cNvPr id="15" name="Rectangle : coins arrondis 14">
          <a:extLst>
            <a:ext uri="{FF2B5EF4-FFF2-40B4-BE49-F238E27FC236}">
              <a16:creationId xmlns:a16="http://schemas.microsoft.com/office/drawing/2014/main" id="{1A49DD82-35BC-42E3-90E0-76038858F6C5}"/>
            </a:ext>
          </a:extLst>
        </xdr:cNvPr>
        <xdr:cNvSpPr/>
      </xdr:nvSpPr>
      <xdr:spPr>
        <a:xfrm>
          <a:off x="19673208" y="8855530"/>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304800</xdr:colOff>
      <xdr:row>28</xdr:row>
      <xdr:rowOff>168730</xdr:rowOff>
    </xdr:from>
    <xdr:to>
      <xdr:col>10</xdr:col>
      <xdr:colOff>1684563</xdr:colOff>
      <xdr:row>31</xdr:row>
      <xdr:rowOff>201350</xdr:rowOff>
    </xdr:to>
    <xdr:sp macro="" textlink="">
      <xdr:nvSpPr>
        <xdr:cNvPr id="9" name="Rectangle : coins arrondis 8">
          <a:extLst>
            <a:ext uri="{FF2B5EF4-FFF2-40B4-BE49-F238E27FC236}">
              <a16:creationId xmlns:a16="http://schemas.microsoft.com/office/drawing/2014/main" id="{D3148D32-12C5-4E29-BFF6-E59272D41C52}"/>
            </a:ext>
          </a:extLst>
        </xdr:cNvPr>
        <xdr:cNvSpPr/>
      </xdr:nvSpPr>
      <xdr:spPr>
        <a:xfrm>
          <a:off x="11963400" y="8801101"/>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1888175</xdr:colOff>
      <xdr:row>29</xdr:row>
      <xdr:rowOff>110602</xdr:rowOff>
    </xdr:from>
    <xdr:to>
      <xdr:col>11</xdr:col>
      <xdr:colOff>243142</xdr:colOff>
      <xdr:row>31</xdr:row>
      <xdr:rowOff>5897</xdr:rowOff>
    </xdr:to>
    <xdr:sp macro="" textlink="">
      <xdr:nvSpPr>
        <xdr:cNvPr id="10" name="Croix 9">
          <a:extLst>
            <a:ext uri="{FF2B5EF4-FFF2-40B4-BE49-F238E27FC236}">
              <a16:creationId xmlns:a16="http://schemas.microsoft.com/office/drawing/2014/main" id="{03A9092F-DFFC-4EC8-A5D7-B4867773C238}"/>
            </a:ext>
          </a:extLst>
        </xdr:cNvPr>
        <xdr:cNvSpPr/>
      </xdr:nvSpPr>
      <xdr:spPr>
        <a:xfrm rot="18854855">
          <a:off x="13886954" y="8979737"/>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427265</xdr:colOff>
      <xdr:row>28</xdr:row>
      <xdr:rowOff>157844</xdr:rowOff>
    </xdr:from>
    <xdr:to>
      <xdr:col>13</xdr:col>
      <xdr:colOff>560614</xdr:colOff>
      <xdr:row>31</xdr:row>
      <xdr:rowOff>190464</xdr:rowOff>
    </xdr:to>
    <xdr:sp macro="" textlink="">
      <xdr:nvSpPr>
        <xdr:cNvPr id="11" name="Rectangle : coins arrondis 10">
          <a:extLst>
            <a:ext uri="{FF2B5EF4-FFF2-40B4-BE49-F238E27FC236}">
              <a16:creationId xmlns:a16="http://schemas.microsoft.com/office/drawing/2014/main" id="{1D03B64A-6D2F-4669-B180-CB07549C7A32}"/>
            </a:ext>
          </a:extLst>
        </xdr:cNvPr>
        <xdr:cNvSpPr/>
      </xdr:nvSpPr>
      <xdr:spPr>
        <a:xfrm>
          <a:off x="14469836" y="8790215"/>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723404</xdr:colOff>
      <xdr:row>29</xdr:row>
      <xdr:rowOff>126931</xdr:rowOff>
    </xdr:from>
    <xdr:to>
      <xdr:col>14</xdr:col>
      <xdr:colOff>362884</xdr:colOff>
      <xdr:row>31</xdr:row>
      <xdr:rowOff>22226</xdr:rowOff>
    </xdr:to>
    <xdr:sp macro="" textlink="">
      <xdr:nvSpPr>
        <xdr:cNvPr id="12" name="Croix 11">
          <a:extLst>
            <a:ext uri="{FF2B5EF4-FFF2-40B4-BE49-F238E27FC236}">
              <a16:creationId xmlns:a16="http://schemas.microsoft.com/office/drawing/2014/main" id="{9745F6FA-0D01-45A3-A887-492BF9E29181}"/>
            </a:ext>
          </a:extLst>
        </xdr:cNvPr>
        <xdr:cNvSpPr/>
      </xdr:nvSpPr>
      <xdr:spPr>
        <a:xfrm rot="18854855">
          <a:off x="16347125" y="8985181"/>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525235</xdr:colOff>
      <xdr:row>28</xdr:row>
      <xdr:rowOff>174173</xdr:rowOff>
    </xdr:from>
    <xdr:to>
      <xdr:col>16</xdr:col>
      <xdr:colOff>658584</xdr:colOff>
      <xdr:row>31</xdr:row>
      <xdr:rowOff>206793</xdr:rowOff>
    </xdr:to>
    <xdr:sp macro="" textlink="">
      <xdr:nvSpPr>
        <xdr:cNvPr id="13" name="Rectangle : coins arrondis 12">
          <a:extLst>
            <a:ext uri="{FF2B5EF4-FFF2-40B4-BE49-F238E27FC236}">
              <a16:creationId xmlns:a16="http://schemas.microsoft.com/office/drawing/2014/main" id="{F7BF4168-FA66-462B-B97E-A6B764F86081}"/>
            </a:ext>
          </a:extLst>
        </xdr:cNvPr>
        <xdr:cNvSpPr/>
      </xdr:nvSpPr>
      <xdr:spPr>
        <a:xfrm>
          <a:off x="16919121" y="8806544"/>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857248</xdr:colOff>
      <xdr:row>29</xdr:row>
      <xdr:rowOff>48985</xdr:rowOff>
    </xdr:from>
    <xdr:to>
      <xdr:col>17</xdr:col>
      <xdr:colOff>462642</xdr:colOff>
      <xdr:row>31</xdr:row>
      <xdr:rowOff>127906</xdr:rowOff>
    </xdr:to>
    <xdr:sp macro="" textlink="">
      <xdr:nvSpPr>
        <xdr:cNvPr id="14" name="Est égal à 13">
          <a:extLst>
            <a:ext uri="{FF2B5EF4-FFF2-40B4-BE49-F238E27FC236}">
              <a16:creationId xmlns:a16="http://schemas.microsoft.com/office/drawing/2014/main" id="{49B8354F-6F4F-4079-A732-8EEB0136D78E}"/>
            </a:ext>
          </a:extLst>
        </xdr:cNvPr>
        <xdr:cNvSpPr/>
      </xdr:nvSpPr>
      <xdr:spPr>
        <a:xfrm>
          <a:off x="18818677" y="8920842"/>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655865</xdr:colOff>
      <xdr:row>28</xdr:row>
      <xdr:rowOff>168730</xdr:rowOff>
    </xdr:from>
    <xdr:to>
      <xdr:col>20</xdr:col>
      <xdr:colOff>43543</xdr:colOff>
      <xdr:row>31</xdr:row>
      <xdr:rowOff>201350</xdr:rowOff>
    </xdr:to>
    <xdr:sp macro="" textlink="">
      <xdr:nvSpPr>
        <xdr:cNvPr id="15" name="Rectangle : coins arrondis 14">
          <a:extLst>
            <a:ext uri="{FF2B5EF4-FFF2-40B4-BE49-F238E27FC236}">
              <a16:creationId xmlns:a16="http://schemas.microsoft.com/office/drawing/2014/main" id="{8256EBD9-4D15-4040-A9F8-34101CDE991F}"/>
            </a:ext>
          </a:extLst>
        </xdr:cNvPr>
        <xdr:cNvSpPr/>
      </xdr:nvSpPr>
      <xdr:spPr>
        <a:xfrm>
          <a:off x="19618779" y="8801101"/>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315686</xdr:colOff>
      <xdr:row>28</xdr:row>
      <xdr:rowOff>146959</xdr:rowOff>
    </xdr:from>
    <xdr:to>
      <xdr:col>10</xdr:col>
      <xdr:colOff>1695449</xdr:colOff>
      <xdr:row>31</xdr:row>
      <xdr:rowOff>179579</xdr:rowOff>
    </xdr:to>
    <xdr:sp macro="" textlink="">
      <xdr:nvSpPr>
        <xdr:cNvPr id="9" name="Rectangle : coins arrondis 8">
          <a:extLst>
            <a:ext uri="{FF2B5EF4-FFF2-40B4-BE49-F238E27FC236}">
              <a16:creationId xmlns:a16="http://schemas.microsoft.com/office/drawing/2014/main" id="{5CEECD75-A57A-4049-ABC4-75AE43090F78}"/>
            </a:ext>
          </a:extLst>
        </xdr:cNvPr>
        <xdr:cNvSpPr/>
      </xdr:nvSpPr>
      <xdr:spPr>
        <a:xfrm>
          <a:off x="11974286" y="8779330"/>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1899061</xdr:colOff>
      <xdr:row>29</xdr:row>
      <xdr:rowOff>88831</xdr:rowOff>
    </xdr:from>
    <xdr:to>
      <xdr:col>11</xdr:col>
      <xdr:colOff>254028</xdr:colOff>
      <xdr:row>30</xdr:row>
      <xdr:rowOff>234497</xdr:rowOff>
    </xdr:to>
    <xdr:sp macro="" textlink="">
      <xdr:nvSpPr>
        <xdr:cNvPr id="10" name="Croix 9">
          <a:extLst>
            <a:ext uri="{FF2B5EF4-FFF2-40B4-BE49-F238E27FC236}">
              <a16:creationId xmlns:a16="http://schemas.microsoft.com/office/drawing/2014/main" id="{86FAC0F3-655F-4784-8818-25FE59E6F948}"/>
            </a:ext>
          </a:extLst>
        </xdr:cNvPr>
        <xdr:cNvSpPr/>
      </xdr:nvSpPr>
      <xdr:spPr>
        <a:xfrm rot="18854855">
          <a:off x="13897840" y="8957966"/>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438151</xdr:colOff>
      <xdr:row>28</xdr:row>
      <xdr:rowOff>136073</xdr:rowOff>
    </xdr:from>
    <xdr:to>
      <xdr:col>13</xdr:col>
      <xdr:colOff>571500</xdr:colOff>
      <xdr:row>31</xdr:row>
      <xdr:rowOff>168693</xdr:rowOff>
    </xdr:to>
    <xdr:sp macro="" textlink="">
      <xdr:nvSpPr>
        <xdr:cNvPr id="11" name="Rectangle : coins arrondis 10">
          <a:extLst>
            <a:ext uri="{FF2B5EF4-FFF2-40B4-BE49-F238E27FC236}">
              <a16:creationId xmlns:a16="http://schemas.microsoft.com/office/drawing/2014/main" id="{21CE5BB0-2556-465E-8EA0-DAB14452B1D8}"/>
            </a:ext>
          </a:extLst>
        </xdr:cNvPr>
        <xdr:cNvSpPr/>
      </xdr:nvSpPr>
      <xdr:spPr>
        <a:xfrm>
          <a:off x="14480722" y="8768444"/>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734290</xdr:colOff>
      <xdr:row>29</xdr:row>
      <xdr:rowOff>105160</xdr:rowOff>
    </xdr:from>
    <xdr:to>
      <xdr:col>14</xdr:col>
      <xdr:colOff>373770</xdr:colOff>
      <xdr:row>31</xdr:row>
      <xdr:rowOff>455</xdr:rowOff>
    </xdr:to>
    <xdr:sp macro="" textlink="">
      <xdr:nvSpPr>
        <xdr:cNvPr id="12" name="Croix 11">
          <a:extLst>
            <a:ext uri="{FF2B5EF4-FFF2-40B4-BE49-F238E27FC236}">
              <a16:creationId xmlns:a16="http://schemas.microsoft.com/office/drawing/2014/main" id="{4FACAB35-27A1-42D7-BC3A-17287AD0D649}"/>
            </a:ext>
          </a:extLst>
        </xdr:cNvPr>
        <xdr:cNvSpPr/>
      </xdr:nvSpPr>
      <xdr:spPr>
        <a:xfrm rot="18854855">
          <a:off x="16358011" y="8963410"/>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536121</xdr:colOff>
      <xdr:row>28</xdr:row>
      <xdr:rowOff>152402</xdr:rowOff>
    </xdr:from>
    <xdr:to>
      <xdr:col>16</xdr:col>
      <xdr:colOff>669470</xdr:colOff>
      <xdr:row>31</xdr:row>
      <xdr:rowOff>185022</xdr:rowOff>
    </xdr:to>
    <xdr:sp macro="" textlink="">
      <xdr:nvSpPr>
        <xdr:cNvPr id="13" name="Rectangle : coins arrondis 12">
          <a:extLst>
            <a:ext uri="{FF2B5EF4-FFF2-40B4-BE49-F238E27FC236}">
              <a16:creationId xmlns:a16="http://schemas.microsoft.com/office/drawing/2014/main" id="{2966EBE1-208D-406D-B11D-EDB50B314DA5}"/>
            </a:ext>
          </a:extLst>
        </xdr:cNvPr>
        <xdr:cNvSpPr/>
      </xdr:nvSpPr>
      <xdr:spPr>
        <a:xfrm>
          <a:off x="16930007" y="8784773"/>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868134</xdr:colOff>
      <xdr:row>29</xdr:row>
      <xdr:rowOff>27214</xdr:rowOff>
    </xdr:from>
    <xdr:to>
      <xdr:col>17</xdr:col>
      <xdr:colOff>473528</xdr:colOff>
      <xdr:row>31</xdr:row>
      <xdr:rowOff>106135</xdr:rowOff>
    </xdr:to>
    <xdr:sp macro="" textlink="">
      <xdr:nvSpPr>
        <xdr:cNvPr id="14" name="Est égal à 13">
          <a:extLst>
            <a:ext uri="{FF2B5EF4-FFF2-40B4-BE49-F238E27FC236}">
              <a16:creationId xmlns:a16="http://schemas.microsoft.com/office/drawing/2014/main" id="{B1471494-1DCD-4377-87D7-A69273663EA2}"/>
            </a:ext>
          </a:extLst>
        </xdr:cNvPr>
        <xdr:cNvSpPr/>
      </xdr:nvSpPr>
      <xdr:spPr>
        <a:xfrm>
          <a:off x="18829563" y="8899071"/>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666751</xdr:colOff>
      <xdr:row>28</xdr:row>
      <xdr:rowOff>146959</xdr:rowOff>
    </xdr:from>
    <xdr:to>
      <xdr:col>20</xdr:col>
      <xdr:colOff>54429</xdr:colOff>
      <xdr:row>31</xdr:row>
      <xdr:rowOff>179579</xdr:rowOff>
    </xdr:to>
    <xdr:sp macro="" textlink="">
      <xdr:nvSpPr>
        <xdr:cNvPr id="15" name="Rectangle : coins arrondis 14">
          <a:extLst>
            <a:ext uri="{FF2B5EF4-FFF2-40B4-BE49-F238E27FC236}">
              <a16:creationId xmlns:a16="http://schemas.microsoft.com/office/drawing/2014/main" id="{EE2FDE22-CA6C-4B45-A81A-44D06B674332}"/>
            </a:ext>
          </a:extLst>
        </xdr:cNvPr>
        <xdr:cNvSpPr/>
      </xdr:nvSpPr>
      <xdr:spPr>
        <a:xfrm>
          <a:off x="19629665" y="8779330"/>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315686</xdr:colOff>
      <xdr:row>28</xdr:row>
      <xdr:rowOff>5444</xdr:rowOff>
    </xdr:from>
    <xdr:to>
      <xdr:col>10</xdr:col>
      <xdr:colOff>1695449</xdr:colOff>
      <xdr:row>31</xdr:row>
      <xdr:rowOff>38064</xdr:rowOff>
    </xdr:to>
    <xdr:sp macro="" textlink="">
      <xdr:nvSpPr>
        <xdr:cNvPr id="9" name="Rectangle : coins arrondis 8">
          <a:extLst>
            <a:ext uri="{FF2B5EF4-FFF2-40B4-BE49-F238E27FC236}">
              <a16:creationId xmlns:a16="http://schemas.microsoft.com/office/drawing/2014/main" id="{A4213AB4-8F50-4F99-B17D-3F925A0C13FC}"/>
            </a:ext>
          </a:extLst>
        </xdr:cNvPr>
        <xdr:cNvSpPr/>
      </xdr:nvSpPr>
      <xdr:spPr>
        <a:xfrm>
          <a:off x="11974286" y="8637815"/>
          <a:ext cx="1717220"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10</xdr:col>
      <xdr:colOff>1899061</xdr:colOff>
      <xdr:row>28</xdr:row>
      <xdr:rowOff>186802</xdr:rowOff>
    </xdr:from>
    <xdr:to>
      <xdr:col>11</xdr:col>
      <xdr:colOff>254028</xdr:colOff>
      <xdr:row>30</xdr:row>
      <xdr:rowOff>92982</xdr:rowOff>
    </xdr:to>
    <xdr:sp macro="" textlink="">
      <xdr:nvSpPr>
        <xdr:cNvPr id="10" name="Croix 9">
          <a:extLst>
            <a:ext uri="{FF2B5EF4-FFF2-40B4-BE49-F238E27FC236}">
              <a16:creationId xmlns:a16="http://schemas.microsoft.com/office/drawing/2014/main" id="{05A882A9-18E0-4399-8740-FC7F098DCA9B}"/>
            </a:ext>
          </a:extLst>
        </xdr:cNvPr>
        <xdr:cNvSpPr/>
      </xdr:nvSpPr>
      <xdr:spPr>
        <a:xfrm rot="18854855">
          <a:off x="13897840" y="8816451"/>
          <a:ext cx="396038"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11</xdr:col>
      <xdr:colOff>438151</xdr:colOff>
      <xdr:row>27</xdr:row>
      <xdr:rowOff>234043</xdr:rowOff>
    </xdr:from>
    <xdr:to>
      <xdr:col>13</xdr:col>
      <xdr:colOff>571500</xdr:colOff>
      <xdr:row>31</xdr:row>
      <xdr:rowOff>27178</xdr:rowOff>
    </xdr:to>
    <xdr:sp macro="" textlink="">
      <xdr:nvSpPr>
        <xdr:cNvPr id="11" name="Rectangle : coins arrondis 10">
          <a:extLst>
            <a:ext uri="{FF2B5EF4-FFF2-40B4-BE49-F238E27FC236}">
              <a16:creationId xmlns:a16="http://schemas.microsoft.com/office/drawing/2014/main" id="{9296D9D9-FF06-4964-BAB0-EB4C31D0B97F}"/>
            </a:ext>
          </a:extLst>
        </xdr:cNvPr>
        <xdr:cNvSpPr/>
      </xdr:nvSpPr>
      <xdr:spPr>
        <a:xfrm>
          <a:off x="14480722" y="8626929"/>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13</xdr:col>
      <xdr:colOff>734290</xdr:colOff>
      <xdr:row>28</xdr:row>
      <xdr:rowOff>203131</xdr:rowOff>
    </xdr:from>
    <xdr:to>
      <xdr:col>14</xdr:col>
      <xdr:colOff>373770</xdr:colOff>
      <xdr:row>30</xdr:row>
      <xdr:rowOff>109311</xdr:rowOff>
    </xdr:to>
    <xdr:sp macro="" textlink="">
      <xdr:nvSpPr>
        <xdr:cNvPr id="12" name="Croix 11">
          <a:extLst>
            <a:ext uri="{FF2B5EF4-FFF2-40B4-BE49-F238E27FC236}">
              <a16:creationId xmlns:a16="http://schemas.microsoft.com/office/drawing/2014/main" id="{8E1BCFAB-5A9D-4D68-9F56-6F67C268FD47}"/>
            </a:ext>
          </a:extLst>
        </xdr:cNvPr>
        <xdr:cNvSpPr/>
      </xdr:nvSpPr>
      <xdr:spPr>
        <a:xfrm rot="18854855">
          <a:off x="16358011" y="8821895"/>
          <a:ext cx="396038" cy="423252"/>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536121</xdr:colOff>
      <xdr:row>28</xdr:row>
      <xdr:rowOff>10887</xdr:rowOff>
    </xdr:from>
    <xdr:to>
      <xdr:col>16</xdr:col>
      <xdr:colOff>669470</xdr:colOff>
      <xdr:row>31</xdr:row>
      <xdr:rowOff>43507</xdr:rowOff>
    </xdr:to>
    <xdr:sp macro="" textlink="">
      <xdr:nvSpPr>
        <xdr:cNvPr id="13" name="Rectangle : coins arrondis 12">
          <a:extLst>
            <a:ext uri="{FF2B5EF4-FFF2-40B4-BE49-F238E27FC236}">
              <a16:creationId xmlns:a16="http://schemas.microsoft.com/office/drawing/2014/main" id="{507AF1B8-94BF-4809-90ED-92F63CC2EF9B}"/>
            </a:ext>
          </a:extLst>
        </xdr:cNvPr>
        <xdr:cNvSpPr/>
      </xdr:nvSpPr>
      <xdr:spPr>
        <a:xfrm>
          <a:off x="16930007" y="8643258"/>
          <a:ext cx="1700892"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16</xdr:col>
      <xdr:colOff>868134</xdr:colOff>
      <xdr:row>28</xdr:row>
      <xdr:rowOff>125185</xdr:rowOff>
    </xdr:from>
    <xdr:to>
      <xdr:col>17</xdr:col>
      <xdr:colOff>473528</xdr:colOff>
      <xdr:row>30</xdr:row>
      <xdr:rowOff>214991</xdr:rowOff>
    </xdr:to>
    <xdr:sp macro="" textlink="">
      <xdr:nvSpPr>
        <xdr:cNvPr id="14" name="Est égal à 13">
          <a:extLst>
            <a:ext uri="{FF2B5EF4-FFF2-40B4-BE49-F238E27FC236}">
              <a16:creationId xmlns:a16="http://schemas.microsoft.com/office/drawing/2014/main" id="{A2DB4D71-1758-497A-918A-787C0F5C1493}"/>
            </a:ext>
          </a:extLst>
        </xdr:cNvPr>
        <xdr:cNvSpPr/>
      </xdr:nvSpPr>
      <xdr:spPr>
        <a:xfrm>
          <a:off x="18829563" y="8757556"/>
          <a:ext cx="606879" cy="579664"/>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17</xdr:col>
      <xdr:colOff>666751</xdr:colOff>
      <xdr:row>28</xdr:row>
      <xdr:rowOff>5444</xdr:rowOff>
    </xdr:from>
    <xdr:to>
      <xdr:col>20</xdr:col>
      <xdr:colOff>54429</xdr:colOff>
      <xdr:row>31</xdr:row>
      <xdr:rowOff>38064</xdr:rowOff>
    </xdr:to>
    <xdr:sp macro="" textlink="">
      <xdr:nvSpPr>
        <xdr:cNvPr id="15" name="Rectangle : coins arrondis 14">
          <a:extLst>
            <a:ext uri="{FF2B5EF4-FFF2-40B4-BE49-F238E27FC236}">
              <a16:creationId xmlns:a16="http://schemas.microsoft.com/office/drawing/2014/main" id="{0C415BEA-05DC-4C53-8D29-74AB6111356A}"/>
            </a:ext>
          </a:extLst>
        </xdr:cNvPr>
        <xdr:cNvSpPr/>
      </xdr:nvSpPr>
      <xdr:spPr>
        <a:xfrm>
          <a:off x="19629665" y="8637815"/>
          <a:ext cx="1738993" cy="772849"/>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T77"/>
  <sheetViews>
    <sheetView showGridLines="0" tabSelected="1" zoomScale="70" zoomScaleNormal="70" workbookViewId="0">
      <selection activeCell="C14" sqref="C14"/>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7</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Janvier</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49" t="s">
        <v>85</v>
      </c>
      <c r="B56" s="78"/>
      <c r="C56" s="78"/>
      <c r="D56" s="78"/>
      <c r="E56" s="57"/>
    </row>
    <row r="57" spans="1:9" ht="21" customHeight="1" x14ac:dyDescent="0.25">
      <c r="A57" s="49"/>
      <c r="B57" s="49"/>
      <c r="C57" s="49"/>
      <c r="D57" s="57"/>
    </row>
    <row r="58" spans="1:9" ht="12.75" customHeight="1" x14ac:dyDescent="0.25">
      <c r="A58" s="49" t="s">
        <v>84</v>
      </c>
      <c r="B58" s="50">
        <f>SUMIF(H12:H43,"Réservation en direct",G12:G43)</f>
        <v>0</v>
      </c>
      <c r="C58" s="49"/>
      <c r="D58" s="57"/>
      <c r="E58" s="50"/>
    </row>
    <row r="59" spans="1:9" ht="12.75" customHeight="1" x14ac:dyDescent="0.25">
      <c r="A59" s="49" t="s">
        <v>86</v>
      </c>
      <c r="B59" s="50">
        <f>SUMIF(H12:H43,"Abritel",G12:G43)</f>
        <v>0</v>
      </c>
      <c r="C59" s="49"/>
      <c r="D59" s="57"/>
      <c r="E59" s="50"/>
    </row>
    <row r="60" spans="1:9" ht="12.75" customHeight="1" x14ac:dyDescent="0.25">
      <c r="A60" s="49" t="s">
        <v>87</v>
      </c>
      <c r="B60" s="50">
        <f>SUMIF(H12:H43,"AirBnB",G12:G43)</f>
        <v>0</v>
      </c>
      <c r="C60" s="49"/>
      <c r="D60" s="57"/>
      <c r="E60" s="50"/>
    </row>
    <row r="61" spans="1:9" ht="12.75" customHeight="1" x14ac:dyDescent="0.25">
      <c r="A61" s="49" t="s">
        <v>88</v>
      </c>
      <c r="B61" s="50">
        <f>SUMIF(H12:H43,"Amivac",G12:G43)</f>
        <v>0</v>
      </c>
      <c r="C61" s="49"/>
      <c r="D61" s="57"/>
      <c r="E61" s="50"/>
    </row>
    <row r="62" spans="1:9" ht="12.75" customHeight="1" x14ac:dyDescent="0.25">
      <c r="A62" s="49" t="s">
        <v>89</v>
      </c>
      <c r="B62" s="50">
        <f>SUMIF(H12:H43,"Booking",G12:G43)</f>
        <v>0</v>
      </c>
      <c r="C62" s="49"/>
      <c r="D62" s="57"/>
      <c r="E62" s="50"/>
    </row>
    <row r="63" spans="1:9" ht="12.75" customHeight="1" x14ac:dyDescent="0.25">
      <c r="A63" s="49" t="s">
        <v>90</v>
      </c>
      <c r="B63" s="50">
        <f>SUMIF(H12:H43,"Cybevasion",G12:G43)</f>
        <v>0</v>
      </c>
      <c r="C63" s="49"/>
      <c r="D63" s="57"/>
      <c r="E63" s="50"/>
    </row>
    <row r="64" spans="1:9" ht="12.75" customHeight="1" x14ac:dyDescent="0.25">
      <c r="A64" s="49" t="s">
        <v>91</v>
      </c>
      <c r="B64" s="50">
        <f>SUMIF(H12:H43,"Expedia",G12:G43)</f>
        <v>0</v>
      </c>
      <c r="C64" s="49"/>
      <c r="D64" s="57"/>
      <c r="E64" s="50"/>
    </row>
    <row r="65" spans="1:5" ht="15" x14ac:dyDescent="0.25">
      <c r="A65" s="49" t="s">
        <v>92</v>
      </c>
      <c r="B65" s="50">
        <f>SUMIF(H12:H43,"Gîtes de France",G12:G43)</f>
        <v>0</v>
      </c>
      <c r="C65" s="49"/>
      <c r="D65" s="57"/>
      <c r="E65" s="50"/>
    </row>
    <row r="66" spans="1:5" ht="15" x14ac:dyDescent="0.25">
      <c r="A66" s="49" t="s">
        <v>93</v>
      </c>
      <c r="B66" s="50">
        <f>SUMIF(H12:H43,"Greengo",G12:G43)</f>
        <v>0</v>
      </c>
      <c r="C66" s="49"/>
      <c r="D66" s="57"/>
      <c r="E66" s="50"/>
    </row>
    <row r="67" spans="1:5" ht="15" x14ac:dyDescent="0.25">
      <c r="A67" s="49" t="s">
        <v>94</v>
      </c>
      <c r="B67" s="50">
        <f>SUMIF(H12:H43,"Le Bon Coin",G12:G43)</f>
        <v>0</v>
      </c>
      <c r="C67" s="49"/>
      <c r="D67" s="57"/>
      <c r="E67" s="50"/>
    </row>
    <row r="68" spans="1:5" ht="15" x14ac:dyDescent="0.25">
      <c r="A68" s="49" t="s">
        <v>95</v>
      </c>
      <c r="B68" s="50">
        <f>SUMIF(H12:H43,"Sawdays",G12:G43)</f>
        <v>0</v>
      </c>
      <c r="C68" s="49"/>
      <c r="D68" s="57"/>
      <c r="E68" s="50"/>
    </row>
    <row r="69" spans="1:5" ht="15" x14ac:dyDescent="0.25">
      <c r="A69" s="49" t="s">
        <v>96</v>
      </c>
      <c r="B69" s="50">
        <f>SUMIF(H12:H43,"Seloger vacances",G12:G43)</f>
        <v>0</v>
      </c>
      <c r="C69" s="49"/>
      <c r="D69" s="57"/>
      <c r="E69" s="50"/>
    </row>
    <row r="70" spans="1:5" ht="15" x14ac:dyDescent="0.25">
      <c r="A70" s="49" t="s">
        <v>97</v>
      </c>
      <c r="B70" s="50">
        <f>SUMIF(H12:H43,"Sportihome",G12:G43)</f>
        <v>0</v>
      </c>
      <c r="C70" s="49"/>
      <c r="D70" s="57"/>
      <c r="E70" s="50"/>
    </row>
    <row r="71" spans="1:5" ht="15" x14ac:dyDescent="0.25">
      <c r="A71" s="49" t="s">
        <v>98</v>
      </c>
      <c r="B71" s="50">
        <f>SUMIF(H12:H43,"TripAdvisor",G12:G43)</f>
        <v>0</v>
      </c>
      <c r="C71" s="49"/>
      <c r="D71" s="57"/>
      <c r="E71" s="50"/>
    </row>
    <row r="72" spans="1:5" ht="15.6" x14ac:dyDescent="0.3">
      <c r="A72" s="51" t="s">
        <v>1</v>
      </c>
      <c r="B72" s="52">
        <f>SUM(B59:B71)</f>
        <v>0</v>
      </c>
      <c r="C72" s="49"/>
      <c r="D72" s="51"/>
      <c r="E72" s="52"/>
    </row>
    <row r="77" spans="1:5" ht="12.75" customHeight="1" x14ac:dyDescent="0.25"/>
  </sheetData>
  <sheetProtection algorithmName="SHA-512" hashValue="Eem2x36YwcoLQotVYhaiknsbi/jr1ymLaoct/BeQhEQVEyOxIa9a0P9MuPsSwqf5W3PlvI3J8w8xIg6SjEBfiQ==" saltValue="7h8hneX5uA5W9SVgqYZVuA==" spinCount="100000" sheet="1" objects="1" scenarios="1" insertRows="0" selectLockedCells="1"/>
  <mergeCells count="34">
    <mergeCell ref="B50:E50"/>
    <mergeCell ref="G8:H8"/>
    <mergeCell ref="B55:D55"/>
    <mergeCell ref="B53:D53"/>
    <mergeCell ref="B51:D51"/>
    <mergeCell ref="B52:D52"/>
    <mergeCell ref="B54:D54"/>
    <mergeCell ref="B49:C49"/>
    <mergeCell ref="A45:F45"/>
    <mergeCell ref="K27:T27"/>
    <mergeCell ref="L22:O22"/>
    <mergeCell ref="L20:O20"/>
    <mergeCell ref="L14:O14"/>
    <mergeCell ref="L15:O15"/>
    <mergeCell ref="L16:O16"/>
    <mergeCell ref="L17:O17"/>
    <mergeCell ref="L18:O18"/>
    <mergeCell ref="L19:O19"/>
    <mergeCell ref="I46:K46"/>
    <mergeCell ref="A1:H1"/>
    <mergeCell ref="C8:E8"/>
    <mergeCell ref="C6:H6"/>
    <mergeCell ref="B5:D5"/>
    <mergeCell ref="F5:H5"/>
    <mergeCell ref="A6:B6"/>
    <mergeCell ref="A2:H2"/>
    <mergeCell ref="A8:B8"/>
    <mergeCell ref="E7:F7"/>
    <mergeCell ref="G7:H7"/>
    <mergeCell ref="A7:B7"/>
    <mergeCell ref="C7:D7"/>
    <mergeCell ref="K13:O13"/>
    <mergeCell ref="L23:O23"/>
    <mergeCell ref="L21:O21"/>
  </mergeCells>
  <phoneticPr fontId="0" type="noConversion"/>
  <dataValidations xWindow="64290" yWindow="506" count="7">
    <dataValidation type="date" operator="greaterThan" allowBlank="1" showInputMessage="1" showErrorMessage="1" sqref="A18:A43" xr:uid="{00000000-0002-0000-0000-000000000000}">
      <formula1>40544</formula1>
    </dataValidation>
    <dataValidation allowBlank="1" showErrorMessage="1" promptTitle="Carte SNCF" prompt="Sélectionnez le type de réduction présenté" sqref="E11" xr:uid="{00000000-0002-0000-0000-000001000000}"/>
    <dataValidation allowBlank="1" showInputMessage="1" showErrorMessage="1" promptTitle="Dates" prompt="Date de fin du séjour_x000a_" sqref="A11" xr:uid="{00000000-0002-0000-00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00000000-0002-0000-0000-000003000000}"/>
    <dataValidation allowBlank="1" showInputMessage="1" showErrorMessage="1" promptTitle="Nombre de lits" sqref="A7:B7" xr:uid="{DFE8ECA3-3692-4178-950A-3D9557F57B37}"/>
    <dataValidation type="whole" allowBlank="1" showInputMessage="1" showErrorMessage="1" errorTitle="Nb entier svp" promptTitle="Nb de lits" sqref="C7" xr:uid="{9721B28D-1A5D-4AEB-8E2E-C74ED395BAB9}">
      <formula1>0</formula1>
      <formula2>10000</formula2>
    </dataValidation>
    <dataValidation type="list" allowBlank="1" showInputMessage="1" showErrorMessage="1" sqref="H12:H43" xr:uid="{00000000-0002-0000-00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16</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Octobre</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UE92xKe53XMi3r1S8Yo4ESCY0/gY1NMZuEPFSzu5sMtqM+f2c8l/IRfZmPnDCn84Uab175NOQmvQFuZQAQVGSw==" saltValue="Jg+0daP/IDgwr4MrhWc6nA=="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list" allowBlank="1" showInputMessage="1" showErrorMessage="1" sqref="H12:H43" xr:uid="{00000000-0002-0000-0900-000001000000}">
      <formula1>$A$58:$A$71</formula1>
    </dataValidation>
    <dataValidation type="whole" allowBlank="1" showInputMessage="1" showErrorMessage="1" errorTitle="Nb entier svp" promptTitle="Nb de lits" sqref="C7" xr:uid="{7CFC4EE4-D000-4DBF-929A-04D7E0ED3D95}">
      <formula1>0</formula1>
      <formula2>10000</formula2>
    </dataValidation>
    <dataValidation allowBlank="1" showInputMessage="1" showErrorMessage="1" promptTitle="Nombre de lits" sqref="A7:B7" xr:uid="{8B182D15-8CE4-48E0-98F8-461DF3108BAC}"/>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100C1D7B-82E5-4FFB-8A76-82040D7286B8}"/>
    <dataValidation allowBlank="1" showInputMessage="1" showErrorMessage="1" promptTitle="Dates" prompt="Date de fin du séjour_x000a_" sqref="A11" xr:uid="{718096BB-8567-4993-8A7C-AB7B85C87566}"/>
    <dataValidation allowBlank="1" showErrorMessage="1" promptTitle="Carte SNCF" prompt="Sélectionnez le type de réduction présenté" sqref="E11" xr:uid="{A1D7CE09-5268-4615-9ACC-32BC492721D0}"/>
    <dataValidation type="date" operator="greaterThan" allowBlank="1" showInputMessage="1" showErrorMessage="1" sqref="A18:A43" xr:uid="{97140776-334B-4FA2-9E9F-1C7B29162E8B}">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17</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Novembre</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eYBZAty+IPypQmKrnzqAaglk2hGBib8byQwVDDMG06fVpMpmG7UtPxyrAEjTnhzATPrnFkBkTTO4NPpRSzpNbA==" saltValue="PCZuWzqrEErTb0GyGr2+tw=="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list" allowBlank="1" showInputMessage="1" showErrorMessage="1" sqref="H12:H43" xr:uid="{00000000-0002-0000-0A00-000001000000}">
      <formula1>$A$58:$A$71</formula1>
    </dataValidation>
    <dataValidation type="whole" allowBlank="1" showInputMessage="1" showErrorMessage="1" errorTitle="Nb entier svp" promptTitle="Nb de lits" sqref="C7" xr:uid="{D09A83F9-5750-4AA5-87B4-2BC57729FE4B}">
      <formula1>0</formula1>
      <formula2>10000</formula2>
    </dataValidation>
    <dataValidation allowBlank="1" showInputMessage="1" showErrorMessage="1" promptTitle="Nombre de lits" sqref="A7:B7" xr:uid="{78219563-E323-4153-B607-8D7B1771F2E2}"/>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AD1AE407-0549-42CE-8F4C-C3E515F935AF}"/>
    <dataValidation allowBlank="1" showInputMessage="1" showErrorMessage="1" promptTitle="Dates" prompt="Date de fin du séjour_x000a_" sqref="A11" xr:uid="{F8A56478-B202-419A-A963-46E5F705991E}"/>
    <dataValidation allowBlank="1" showErrorMessage="1" promptTitle="Carte SNCF" prompt="Sélectionnez le type de réduction présenté" sqref="E11" xr:uid="{637A8D41-8AB1-46D9-83AB-701041CF37BA}"/>
    <dataValidation type="date" operator="greaterThan" allowBlank="1" showInputMessage="1" showErrorMessage="1" sqref="A18:A43" xr:uid="{8EB1698F-FB2E-46ED-ADEA-9033779A0619}">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18</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Décembre</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CSYmzurnw9Lumg/zpcgIybMdQJ6Q36HvBGeaTqGcFqf0a49kFiRcMkl7EkE9crQqCG05JDoLvBptgyfVUMxdXQ==" saltValue="GLPWiXOcX1aIZIzD7enSXg=="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date" operator="greaterThan" allowBlank="1" showInputMessage="1" showErrorMessage="1" sqref="A18:A43" xr:uid="{108C0C28-7544-4181-9141-7FB35A78645A}">
      <formula1>40544</formula1>
    </dataValidation>
    <dataValidation allowBlank="1" showErrorMessage="1" promptTitle="Carte SNCF" prompt="Sélectionnez le type de réduction présenté" sqref="E11" xr:uid="{BB71288C-206C-4E50-9933-2F05E92D7864}"/>
    <dataValidation allowBlank="1" showInputMessage="1" showErrorMessage="1" promptTitle="Dates" prompt="Date de fin du séjour_x000a_" sqref="A11" xr:uid="{5AA572AD-D7A7-43EE-AA57-109372C37C3A}"/>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C53A6868-66D6-474B-BDE6-C3EC867CD0E0}"/>
    <dataValidation allowBlank="1" showInputMessage="1" showErrorMessage="1" promptTitle="Nombre de lits" sqref="A7:B7" xr:uid="{849A28B5-25A1-4C61-8835-CBD0E0652984}"/>
    <dataValidation type="whole" allowBlank="1" showInputMessage="1" showErrorMessage="1" errorTitle="Nb entier svp" promptTitle="Nb de lits" sqref="C7" xr:uid="{B8B98CCC-5067-4BB9-8972-EFE01FE3A7FC}">
      <formula1>0</formula1>
      <formula2>10000</formula2>
    </dataValidation>
    <dataValidation type="list" allowBlank="1" showInputMessage="1" showErrorMessage="1" sqref="H12:H43" xr:uid="{00000000-0002-0000-0B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W207"/>
  <sheetViews>
    <sheetView zoomScale="85" zoomScaleNormal="85" workbookViewId="0">
      <selection activeCell="H20" sqref="H20"/>
    </sheetView>
  </sheetViews>
  <sheetFormatPr baseColWidth="10" defaultColWidth="11.44140625" defaultRowHeight="13.2" x14ac:dyDescent="0.25"/>
  <cols>
    <col min="1" max="1" width="21.109375" style="59" customWidth="1"/>
    <col min="2" max="2" width="7.33203125" style="59" customWidth="1"/>
    <col min="3" max="5" width="11.44140625" style="59"/>
    <col min="6" max="6" width="12.109375" style="59" customWidth="1"/>
    <col min="7" max="7" width="4.44140625" style="59" customWidth="1"/>
    <col min="8" max="8" width="23.6640625" style="59" customWidth="1"/>
    <col min="9" max="10" width="11.44140625" style="59"/>
    <col min="11" max="11" width="23.6640625" style="59" customWidth="1"/>
    <col min="12" max="15" width="11.44140625" style="59"/>
    <col min="16" max="16" width="6.5546875" style="59" customWidth="1"/>
    <col min="17" max="17" width="23.6640625" style="59" customWidth="1"/>
    <col min="18" max="18" width="2.44140625" style="59" customWidth="1"/>
    <col min="19" max="16384" width="11.44140625" style="59"/>
  </cols>
  <sheetData>
    <row r="1" spans="1:23" ht="12.75" customHeight="1" x14ac:dyDescent="0.25">
      <c r="A1" s="149" t="s">
        <v>113</v>
      </c>
      <c r="B1" s="149"/>
      <c r="C1" s="149"/>
      <c r="D1" s="149"/>
      <c r="E1" s="149"/>
      <c r="F1" s="149"/>
      <c r="G1" s="149"/>
      <c r="H1" s="149"/>
      <c r="I1" s="149"/>
      <c r="J1" s="149"/>
      <c r="K1" s="149"/>
      <c r="L1" s="149"/>
      <c r="M1" s="149"/>
      <c r="N1" s="149"/>
      <c r="O1" s="149"/>
      <c r="P1" s="149"/>
      <c r="Q1" s="149"/>
      <c r="R1" s="149"/>
      <c r="S1" s="149"/>
      <c r="T1" s="149"/>
      <c r="U1" s="149"/>
    </row>
    <row r="2" spans="1:23" ht="12.75" customHeight="1" x14ac:dyDescent="0.25">
      <c r="A2" s="149"/>
      <c r="B2" s="149"/>
      <c r="C2" s="149"/>
      <c r="D2" s="149"/>
      <c r="E2" s="149"/>
      <c r="F2" s="149"/>
      <c r="G2" s="149"/>
      <c r="H2" s="149"/>
      <c r="I2" s="149"/>
      <c r="J2" s="149"/>
      <c r="K2" s="149"/>
      <c r="L2" s="149"/>
      <c r="M2" s="149"/>
      <c r="N2" s="149"/>
      <c r="O2" s="149"/>
      <c r="P2" s="149"/>
      <c r="Q2" s="149"/>
      <c r="R2" s="149"/>
      <c r="S2" s="149"/>
      <c r="T2" s="149"/>
      <c r="U2" s="149"/>
    </row>
    <row r="3" spans="1:23" ht="12.75" customHeight="1" x14ac:dyDescent="0.25">
      <c r="A3" s="149"/>
      <c r="B3" s="149"/>
      <c r="C3" s="149"/>
      <c r="D3" s="149"/>
      <c r="E3" s="149"/>
      <c r="F3" s="149"/>
      <c r="G3" s="149"/>
      <c r="H3" s="149"/>
      <c r="I3" s="149"/>
      <c r="J3" s="149"/>
      <c r="K3" s="149"/>
      <c r="L3" s="149"/>
      <c r="M3" s="149"/>
      <c r="N3" s="149"/>
      <c r="O3" s="149"/>
      <c r="P3" s="149"/>
      <c r="Q3" s="149"/>
      <c r="R3" s="149"/>
      <c r="S3" s="149"/>
      <c r="T3" s="149"/>
      <c r="U3" s="149"/>
    </row>
    <row r="6" spans="1:23" ht="15.6" x14ac:dyDescent="0.3">
      <c r="A6" s="68" t="s">
        <v>114</v>
      </c>
      <c r="B6" s="58"/>
      <c r="C6" s="58"/>
      <c r="D6" s="58"/>
      <c r="E6" s="58"/>
      <c r="J6" s="68" t="s">
        <v>116</v>
      </c>
      <c r="K6" s="58"/>
      <c r="L6" s="58"/>
      <c r="M6" s="58"/>
      <c r="N6" s="58"/>
    </row>
    <row r="8" spans="1:23" ht="31.2" x14ac:dyDescent="0.25">
      <c r="H8" s="69" t="s">
        <v>115</v>
      </c>
      <c r="Q8" s="69" t="s">
        <v>115</v>
      </c>
      <c r="W8" s="60"/>
    </row>
    <row r="9" spans="1:23" x14ac:dyDescent="0.25">
      <c r="H9" s="147">
        <f>B69</f>
        <v>0</v>
      </c>
      <c r="Q9" s="147">
        <f>B84</f>
        <v>0</v>
      </c>
    </row>
    <row r="10" spans="1:23" x14ac:dyDescent="0.25">
      <c r="H10" s="147"/>
      <c r="Q10" s="147"/>
    </row>
    <row r="11" spans="1:23" x14ac:dyDescent="0.25">
      <c r="H11" s="147"/>
      <c r="Q11" s="147"/>
    </row>
    <row r="12" spans="1:23" x14ac:dyDescent="0.25">
      <c r="H12" s="147"/>
      <c r="Q12" s="147"/>
    </row>
    <row r="27" spans="1:11" ht="15.6" x14ac:dyDescent="0.3">
      <c r="A27" s="70"/>
      <c r="B27" s="71"/>
      <c r="E27" s="72"/>
    </row>
    <row r="28" spans="1:11" ht="15.6" x14ac:dyDescent="0.3">
      <c r="A28" s="68" t="s">
        <v>117</v>
      </c>
      <c r="B28" s="58"/>
      <c r="C28" s="58"/>
      <c r="D28" s="58"/>
      <c r="E28" s="58"/>
    </row>
    <row r="31" spans="1:11" ht="15.6" x14ac:dyDescent="0.25">
      <c r="K31" s="85"/>
    </row>
    <row r="32" spans="1:11" x14ac:dyDescent="0.25">
      <c r="K32" s="148"/>
    </row>
    <row r="33" spans="11:15" x14ac:dyDescent="0.25">
      <c r="K33" s="148"/>
    </row>
    <row r="34" spans="11:15" x14ac:dyDescent="0.25">
      <c r="K34" s="148"/>
    </row>
    <row r="35" spans="11:15" x14ac:dyDescent="0.25">
      <c r="K35" s="148"/>
    </row>
    <row r="47" spans="11:15" x14ac:dyDescent="0.25">
      <c r="O47" s="60"/>
    </row>
    <row r="49" spans="1:15" x14ac:dyDescent="0.25">
      <c r="A49" s="60"/>
    </row>
    <row r="56" spans="1:15" x14ac:dyDescent="0.25">
      <c r="A56" s="72" t="s">
        <v>114</v>
      </c>
    </row>
    <row r="57" spans="1:15" x14ac:dyDescent="0.25">
      <c r="A57" s="60" t="s">
        <v>7</v>
      </c>
      <c r="B57" s="61">
        <f>SUM(Janvier!C12:F43)</f>
        <v>0</v>
      </c>
    </row>
    <row r="58" spans="1:15" x14ac:dyDescent="0.25">
      <c r="A58" s="60" t="s">
        <v>8</v>
      </c>
      <c r="B58" s="61">
        <f>SUM(Février!C12:F43)</f>
        <v>0</v>
      </c>
    </row>
    <row r="59" spans="1:15" x14ac:dyDescent="0.25">
      <c r="A59" s="60" t="s">
        <v>9</v>
      </c>
      <c r="B59" s="61">
        <f>SUM(Mars!C12:F43)</f>
        <v>0</v>
      </c>
    </row>
    <row r="60" spans="1:15" x14ac:dyDescent="0.25">
      <c r="A60" s="60" t="s">
        <v>10</v>
      </c>
      <c r="B60" s="61">
        <f>SUM(Avril!C12:F43)</f>
        <v>0</v>
      </c>
    </row>
    <row r="61" spans="1:15" x14ac:dyDescent="0.25">
      <c r="A61" s="60" t="s">
        <v>11</v>
      </c>
      <c r="B61" s="61">
        <f>SUM(Mai!C12:F43)</f>
        <v>0</v>
      </c>
      <c r="D61" s="60"/>
      <c r="E61" s="61"/>
      <c r="F61" s="61"/>
      <c r="G61" s="61"/>
      <c r="H61" s="61"/>
      <c r="I61" s="61"/>
      <c r="J61" s="61"/>
      <c r="K61" s="61"/>
      <c r="L61" s="61"/>
      <c r="M61" s="61"/>
      <c r="N61" s="61"/>
      <c r="O61" s="61"/>
    </row>
    <row r="62" spans="1:15" x14ac:dyDescent="0.25">
      <c r="A62" s="60" t="s">
        <v>12</v>
      </c>
      <c r="B62" s="61">
        <f>SUM(Juin!C12:F43)</f>
        <v>0</v>
      </c>
    </row>
    <row r="63" spans="1:15" x14ac:dyDescent="0.25">
      <c r="A63" s="60" t="s">
        <v>13</v>
      </c>
      <c r="B63" s="61">
        <f>SUM(Juillet!C12:F43)</f>
        <v>0</v>
      </c>
    </row>
    <row r="64" spans="1:15" x14ac:dyDescent="0.25">
      <c r="A64" s="60" t="s">
        <v>14</v>
      </c>
      <c r="B64" s="61">
        <f>SUM(Août!C12:F43)</f>
        <v>0</v>
      </c>
    </row>
    <row r="65" spans="1:16" x14ac:dyDescent="0.25">
      <c r="A65" s="60" t="s">
        <v>15</v>
      </c>
      <c r="B65" s="61">
        <f>SUM(Septembre!C12:F43)</f>
        <v>0</v>
      </c>
    </row>
    <row r="66" spans="1:16" x14ac:dyDescent="0.25">
      <c r="A66" s="60" t="s">
        <v>16</v>
      </c>
      <c r="B66" s="61">
        <f>SUM(Octobre!C12:F43)</f>
        <v>0</v>
      </c>
    </row>
    <row r="67" spans="1:16" x14ac:dyDescent="0.25">
      <c r="A67" s="60" t="s">
        <v>17</v>
      </c>
      <c r="B67" s="61">
        <f>SUM(Novembre!C12:F43)</f>
        <v>0</v>
      </c>
    </row>
    <row r="68" spans="1:16" x14ac:dyDescent="0.25">
      <c r="A68" s="60" t="s">
        <v>18</v>
      </c>
      <c r="B68" s="61">
        <f>SUM(Décembre!C12:F43)</f>
        <v>0</v>
      </c>
    </row>
    <row r="69" spans="1:16" x14ac:dyDescent="0.25">
      <c r="A69" s="60" t="s">
        <v>1</v>
      </c>
      <c r="B69" s="61">
        <f>SUM(B57:B68)</f>
        <v>0</v>
      </c>
    </row>
    <row r="71" spans="1:16" x14ac:dyDescent="0.25">
      <c r="A71" s="72" t="s">
        <v>116</v>
      </c>
      <c r="E71" s="60"/>
      <c r="F71" s="61"/>
      <c r="G71" s="61"/>
      <c r="H71" s="61"/>
      <c r="I71" s="61"/>
      <c r="J71" s="61"/>
      <c r="K71" s="61"/>
      <c r="L71" s="61"/>
      <c r="M71" s="61"/>
      <c r="N71" s="61"/>
      <c r="O71" s="61"/>
      <c r="P71" s="61"/>
    </row>
    <row r="72" spans="1:16" x14ac:dyDescent="0.25">
      <c r="A72" s="60" t="s">
        <v>7</v>
      </c>
      <c r="B72" s="61">
        <f>SUM(Janvier!B44)</f>
        <v>0</v>
      </c>
      <c r="E72" s="61"/>
      <c r="F72" s="61"/>
      <c r="G72" s="61"/>
      <c r="H72" s="61"/>
      <c r="I72" s="61"/>
      <c r="J72" s="61"/>
      <c r="K72" s="61"/>
      <c r="L72" s="61"/>
      <c r="M72" s="61"/>
      <c r="N72" s="61"/>
      <c r="O72" s="61"/>
      <c r="P72" s="61"/>
    </row>
    <row r="73" spans="1:16" x14ac:dyDescent="0.25">
      <c r="A73" s="60" t="s">
        <v>8</v>
      </c>
      <c r="B73" s="61">
        <f>SUM(Février!B44)</f>
        <v>0</v>
      </c>
    </row>
    <row r="74" spans="1:16" x14ac:dyDescent="0.25">
      <c r="A74" s="60" t="s">
        <v>9</v>
      </c>
      <c r="B74" s="61">
        <f>SUM(Mars!B44)</f>
        <v>0</v>
      </c>
      <c r="E74" s="62"/>
      <c r="F74" s="62"/>
      <c r="G74" s="62"/>
      <c r="H74" s="62"/>
      <c r="I74" s="62"/>
      <c r="J74" s="62"/>
      <c r="K74" s="62"/>
      <c r="L74" s="62"/>
      <c r="M74" s="62"/>
      <c r="N74" s="62"/>
      <c r="O74" s="62"/>
      <c r="P74" s="62"/>
    </row>
    <row r="75" spans="1:16" x14ac:dyDescent="0.25">
      <c r="A75" s="60" t="s">
        <v>10</v>
      </c>
      <c r="B75" s="61">
        <f>SUM(Avril!B44)</f>
        <v>0</v>
      </c>
    </row>
    <row r="76" spans="1:16" x14ac:dyDescent="0.25">
      <c r="A76" s="60" t="s">
        <v>11</v>
      </c>
      <c r="B76" s="61">
        <f>SUM(Mai!B44)</f>
        <v>0</v>
      </c>
    </row>
    <row r="77" spans="1:16" x14ac:dyDescent="0.25">
      <c r="A77" s="60" t="s">
        <v>12</v>
      </c>
      <c r="B77" s="61">
        <f>SUM(Juin!B44)</f>
        <v>0</v>
      </c>
    </row>
    <row r="78" spans="1:16" x14ac:dyDescent="0.25">
      <c r="A78" s="60" t="s">
        <v>13</v>
      </c>
      <c r="B78" s="61">
        <f>SUM(Juillet!B44)</f>
        <v>0</v>
      </c>
    </row>
    <row r="79" spans="1:16" x14ac:dyDescent="0.25">
      <c r="A79" s="60" t="s">
        <v>14</v>
      </c>
      <c r="B79" s="61">
        <f>SUM(Août!B44)</f>
        <v>0</v>
      </c>
    </row>
    <row r="80" spans="1:16" x14ac:dyDescent="0.25">
      <c r="A80" s="60" t="s">
        <v>15</v>
      </c>
      <c r="B80" s="61">
        <f>SUM(Septembre!B44)</f>
        <v>0</v>
      </c>
    </row>
    <row r="81" spans="1:14" x14ac:dyDescent="0.25">
      <c r="A81" s="60" t="s">
        <v>16</v>
      </c>
      <c r="B81" s="61">
        <f>SUM(Octobre!B44)</f>
        <v>0</v>
      </c>
    </row>
    <row r="82" spans="1:14" x14ac:dyDescent="0.25">
      <c r="A82" s="60" t="s">
        <v>17</v>
      </c>
      <c r="B82" s="61">
        <f>SUM(Novembre!B44)</f>
        <v>0</v>
      </c>
    </row>
    <row r="83" spans="1:14" x14ac:dyDescent="0.25">
      <c r="A83" s="60" t="s">
        <v>18</v>
      </c>
      <c r="B83" s="61">
        <f>SUM(Décembre!B44)</f>
        <v>0</v>
      </c>
    </row>
    <row r="84" spans="1:14" x14ac:dyDescent="0.25">
      <c r="A84" s="60" t="s">
        <v>1</v>
      </c>
      <c r="B84" s="61">
        <f>SUM(B72:B83)</f>
        <v>0</v>
      </c>
    </row>
    <row r="86" spans="1:14" x14ac:dyDescent="0.25">
      <c r="A86" s="72" t="s">
        <v>117</v>
      </c>
      <c r="B86" s="60"/>
      <c r="C86" s="61"/>
      <c r="D86" s="61"/>
      <c r="E86" s="61"/>
      <c r="F86" s="61"/>
      <c r="G86" s="61"/>
      <c r="H86" s="61"/>
      <c r="I86" s="61"/>
      <c r="J86" s="61"/>
      <c r="K86" s="61"/>
      <c r="L86" s="61"/>
      <c r="M86" s="61"/>
    </row>
    <row r="87" spans="1:14" x14ac:dyDescent="0.25">
      <c r="B87" s="61" t="s">
        <v>7</v>
      </c>
      <c r="C87" s="61" t="s">
        <v>8</v>
      </c>
      <c r="D87" s="61" t="s">
        <v>9</v>
      </c>
      <c r="E87" s="61" t="s">
        <v>10</v>
      </c>
      <c r="F87" s="61" t="s">
        <v>11</v>
      </c>
      <c r="G87" s="61" t="s">
        <v>12</v>
      </c>
      <c r="H87" s="61" t="s">
        <v>13</v>
      </c>
      <c r="I87" s="61" t="s">
        <v>14</v>
      </c>
      <c r="J87" s="61" t="s">
        <v>15</v>
      </c>
      <c r="K87" s="61" t="s">
        <v>16</v>
      </c>
      <c r="L87" s="61" t="s">
        <v>17</v>
      </c>
      <c r="M87" s="61" t="s">
        <v>18</v>
      </c>
      <c r="N87" s="61" t="s">
        <v>1</v>
      </c>
    </row>
    <row r="88" spans="1:14" x14ac:dyDescent="0.25">
      <c r="A88" s="63" t="s">
        <v>84</v>
      </c>
      <c r="B88" s="61">
        <f>COUNTIF(Janvier!$H$12:$H$43,"Réservation en direct")</f>
        <v>0</v>
      </c>
      <c r="C88" s="61">
        <f>COUNTIF(Février!$H$12:$H$43,"Réservation en direct")</f>
        <v>0</v>
      </c>
      <c r="D88" s="61">
        <f>COUNTIF(Mars!$H$12:$H$43,"Réservation en direct")</f>
        <v>0</v>
      </c>
      <c r="E88" s="61">
        <f>COUNTIF(Avril!$H$12:$H$43,"Réservation en direct")</f>
        <v>0</v>
      </c>
      <c r="F88" s="61">
        <f>COUNTIF(Mai!$H$12:$H$43,"Réservation en direct")</f>
        <v>0</v>
      </c>
      <c r="G88" s="61">
        <f>COUNTIF(Juin!$H$12:$H$43,"Réservation en direct")</f>
        <v>0</v>
      </c>
      <c r="H88" s="61">
        <f>COUNTIF(Juillet!$H$12:$H$43,"Réservation en direct")</f>
        <v>0</v>
      </c>
      <c r="I88" s="61">
        <f>COUNTIF(Août!$H$12:$H$43,"Réservation en direct")</f>
        <v>0</v>
      </c>
      <c r="J88" s="61">
        <f>COUNTIF(Septembre!$H$12:$H$43,"Réservation en direct")</f>
        <v>0</v>
      </c>
      <c r="K88" s="61">
        <f>COUNTIF(Octobre!$H$12:$H$43,"Réservation en direct")</f>
        <v>0</v>
      </c>
      <c r="L88" s="61">
        <f>COUNTIF(Novembre!$H$12:$H$43,"Réservation en direct")</f>
        <v>0</v>
      </c>
      <c r="M88" s="61">
        <f>COUNTIF(Décembre!$H$12:$H$43,"Réservation en direct")</f>
        <v>0</v>
      </c>
      <c r="N88" s="61">
        <f>SUM(B88:M88)</f>
        <v>0</v>
      </c>
    </row>
    <row r="89" spans="1:14" x14ac:dyDescent="0.25">
      <c r="A89" s="63" t="s">
        <v>86</v>
      </c>
      <c r="B89" s="61">
        <f>COUNTIF(Janvier!$H$12:$H$43,"Abritel")</f>
        <v>0</v>
      </c>
      <c r="C89" s="61">
        <f>COUNTIF(Février!$H$12:$H$43,"Abritel")</f>
        <v>0</v>
      </c>
      <c r="D89" s="61">
        <f>COUNTIF(Mars!$H$12:$H$43,"Abritel")</f>
        <v>0</v>
      </c>
      <c r="E89" s="61">
        <f>COUNTIF(Avril!$H$12:$H$43,"Abritel")</f>
        <v>0</v>
      </c>
      <c r="F89" s="61">
        <f>COUNTIF(Mai!$H$12:$H$43,"Abritel")</f>
        <v>0</v>
      </c>
      <c r="G89" s="61">
        <f>COUNTIF(Juin!$H$12:$H$43,"Abritel")</f>
        <v>0</v>
      </c>
      <c r="H89" s="61">
        <f>COUNTIF(Juillet!$H$12:$H$43,"Abritel")</f>
        <v>0</v>
      </c>
      <c r="I89" s="61">
        <f>COUNTIF(Août!$H$12:$H$43,"Abritel")</f>
        <v>0</v>
      </c>
      <c r="J89" s="61">
        <f>COUNTIF(Septembre!$H$12:$H$43,"Abritel")</f>
        <v>0</v>
      </c>
      <c r="K89" s="61">
        <f>COUNTIF(Octobre!$H$12:$H$43,"Abritel")</f>
        <v>0</v>
      </c>
      <c r="L89" s="61">
        <f>COUNTIF(Novembre!$H$12:$H$43,"Abritel")</f>
        <v>0</v>
      </c>
      <c r="M89" s="61">
        <f>COUNTIF(Décembre!$H$12:$H$43,"Abritel")</f>
        <v>0</v>
      </c>
      <c r="N89" s="61">
        <f t="shared" ref="N89:N101" si="0">SUM(B89:M89)</f>
        <v>0</v>
      </c>
    </row>
    <row r="90" spans="1:14" x14ac:dyDescent="0.25">
      <c r="A90" s="63" t="s">
        <v>87</v>
      </c>
      <c r="B90" s="61">
        <f>COUNTIF(Janvier!$H$12:$H$43,"AirBnB")</f>
        <v>0</v>
      </c>
      <c r="C90" s="61">
        <f>COUNTIF(Février!$H$12:$H$43,"AirBnB")</f>
        <v>0</v>
      </c>
      <c r="D90" s="61">
        <f>COUNTIF(Mars!$H$12:$H$43,"AirBnB")</f>
        <v>0</v>
      </c>
      <c r="E90" s="61">
        <f>COUNTIF(Avril!$H$12:$H$43,"AirBnB")</f>
        <v>0</v>
      </c>
      <c r="F90" s="61">
        <f>COUNTIF(Mai!$H$12:$H$43,"AirBnB")</f>
        <v>0</v>
      </c>
      <c r="G90" s="61">
        <f>COUNTIF(Juin!$H$12:$H$43,"AirBnB")</f>
        <v>0</v>
      </c>
      <c r="H90" s="61">
        <f>COUNTIF(Juillet!$H$12:$H$43,"AirBnB")</f>
        <v>0</v>
      </c>
      <c r="I90" s="61">
        <f>COUNTIF(Août!$H$12:$H$43,"AirBnB")</f>
        <v>0</v>
      </c>
      <c r="J90" s="61">
        <f>COUNTIF(Septembre!$H$12:$H$43,"AirBnB")</f>
        <v>0</v>
      </c>
      <c r="K90" s="61">
        <f>COUNTIF(Octobre!$H$12:$H$43,"AirBnB")</f>
        <v>0</v>
      </c>
      <c r="L90" s="61">
        <f>COUNTIF(Novembre!$H$12:$H$43,"AirBnB")</f>
        <v>0</v>
      </c>
      <c r="M90" s="61">
        <f>COUNTIF(Décembre!$H$12:$H$43,"AirBnB")</f>
        <v>0</v>
      </c>
      <c r="N90" s="61">
        <f t="shared" si="0"/>
        <v>0</v>
      </c>
    </row>
    <row r="91" spans="1:14" x14ac:dyDescent="0.25">
      <c r="A91" s="63" t="s">
        <v>88</v>
      </c>
      <c r="B91" s="61">
        <f>COUNTIF(Janvier!$H$12:$H$43,"Amivac")</f>
        <v>0</v>
      </c>
      <c r="C91" s="61">
        <f>COUNTIF(Février!$H$12:$H$43,"Amivac")</f>
        <v>0</v>
      </c>
      <c r="D91" s="61">
        <f>COUNTIF(Mars!$H$12:$H$43,"Amivac")</f>
        <v>0</v>
      </c>
      <c r="E91" s="61">
        <f>COUNTIF(Avril!$H$12:$H$43,"Amivac")</f>
        <v>0</v>
      </c>
      <c r="F91" s="61">
        <f>COUNTIF(Mai!$H$12:$H$43,"Amivac")</f>
        <v>0</v>
      </c>
      <c r="G91" s="61">
        <f>COUNTIF(Juin!$H$12:$H$43,"Amivac")</f>
        <v>0</v>
      </c>
      <c r="H91" s="61">
        <f>COUNTIF(Juillet!$H$12:$H$43,"Amivac")</f>
        <v>0</v>
      </c>
      <c r="I91" s="61">
        <f>COUNTIF(Août!$H$12:$H$43,"Amivac")</f>
        <v>0</v>
      </c>
      <c r="J91" s="61">
        <f>COUNTIF(Septembre!$H$12:$H$43,"Amivac")</f>
        <v>0</v>
      </c>
      <c r="K91" s="61">
        <f>COUNTIF(Octobre!$H$12:$H$43,"Amivac")</f>
        <v>0</v>
      </c>
      <c r="L91" s="61">
        <f>COUNTIF(Novembre!$H$12:$H$43,"Amivac")</f>
        <v>0</v>
      </c>
      <c r="M91" s="61">
        <f>COUNTIF(Décembre!$H$12:$H$43,"Amivac")</f>
        <v>0</v>
      </c>
      <c r="N91" s="61">
        <f t="shared" si="0"/>
        <v>0</v>
      </c>
    </row>
    <row r="92" spans="1:14" x14ac:dyDescent="0.25">
      <c r="A92" s="63" t="s">
        <v>89</v>
      </c>
      <c r="B92" s="61">
        <f>COUNTIF(Janvier!$H$12:$H$43,"Booking")</f>
        <v>0</v>
      </c>
      <c r="C92" s="61">
        <f>COUNTIF(Février!$H$12:$H$43,"Booking")</f>
        <v>0</v>
      </c>
      <c r="D92" s="61">
        <f>COUNTIF(Mars!$H$12:$H$43,"Booking")</f>
        <v>0</v>
      </c>
      <c r="E92" s="61">
        <f>COUNTIF(Avril!$H$12:$H$43,"Booking")</f>
        <v>0</v>
      </c>
      <c r="F92" s="61">
        <f>COUNTIF(Mai!$H$12:$H$43,"Booking")</f>
        <v>0</v>
      </c>
      <c r="G92" s="61">
        <f>COUNTIF(Juin!$H$12:$H$43,"Booking")</f>
        <v>0</v>
      </c>
      <c r="H92" s="61">
        <f>COUNTIF(Juillet!$H$12:$H$43,"Booking")</f>
        <v>0</v>
      </c>
      <c r="I92" s="61">
        <f>COUNTIF(Août!$H$12:$H$43,"Booking")</f>
        <v>0</v>
      </c>
      <c r="J92" s="61">
        <f>COUNTIF(Septembre!$H$12:$H$43,"Booking")</f>
        <v>0</v>
      </c>
      <c r="K92" s="61">
        <f>COUNTIF(Octobre!$H$12:$H$43,"Booking")</f>
        <v>0</v>
      </c>
      <c r="L92" s="61">
        <f>COUNTIF(Novembre!$H$12:$H$43,"Booking")</f>
        <v>0</v>
      </c>
      <c r="M92" s="61">
        <f>COUNTIF(Décembre!$H$12:$H$43,"Booking")</f>
        <v>0</v>
      </c>
      <c r="N92" s="61">
        <f t="shared" si="0"/>
        <v>0</v>
      </c>
    </row>
    <row r="93" spans="1:14" x14ac:dyDescent="0.25">
      <c r="A93" s="63" t="s">
        <v>90</v>
      </c>
      <c r="B93" s="61">
        <f>COUNTIF(Janvier!$H$12:$H$43,"Cybevasion")</f>
        <v>0</v>
      </c>
      <c r="C93" s="61">
        <f>COUNTIF(Février!$H$12:$H$43,"Cybevasion")</f>
        <v>0</v>
      </c>
      <c r="D93" s="61">
        <f>COUNTIF(Mars!$H$12:$H$43,"Cybevasion")</f>
        <v>0</v>
      </c>
      <c r="E93" s="61">
        <f>COUNTIF(Avril!$H$12:$H$43,"Cybevasion")</f>
        <v>0</v>
      </c>
      <c r="F93" s="61">
        <f>COUNTIF(Mai!$H$12:$H$43,"Cybevasion")</f>
        <v>0</v>
      </c>
      <c r="G93" s="61">
        <f>COUNTIF(Juin!$H$12:$H$43,"Cybevasion")</f>
        <v>0</v>
      </c>
      <c r="H93" s="61">
        <f>COUNTIF(Juillet!$H$12:$H$43,"Cybevasion")</f>
        <v>0</v>
      </c>
      <c r="I93" s="61">
        <f>COUNTIF(Août!$H$12:$H$43,"Cybevasion")</f>
        <v>0</v>
      </c>
      <c r="J93" s="61">
        <f>COUNTIF(Septembre!$H$12:$H$43,"Cybevasion")</f>
        <v>0</v>
      </c>
      <c r="K93" s="61">
        <f>COUNTIF(Octobre!$H$12:$H$43,"Cybevasion")</f>
        <v>0</v>
      </c>
      <c r="L93" s="61">
        <f>COUNTIF(Novembre!$H$12:$H$43,"Cybevasion")</f>
        <v>0</v>
      </c>
      <c r="M93" s="61">
        <f>COUNTIF(Décembre!$H$12:$H$43,"Cybevasion")</f>
        <v>0</v>
      </c>
      <c r="N93" s="61">
        <f t="shared" si="0"/>
        <v>0</v>
      </c>
    </row>
    <row r="94" spans="1:14" x14ac:dyDescent="0.25">
      <c r="A94" s="63" t="s">
        <v>91</v>
      </c>
      <c r="B94" s="61">
        <f>COUNTIF(Janvier!$H$12:$H$43,"Expedia")</f>
        <v>0</v>
      </c>
      <c r="C94" s="61">
        <f>COUNTIF(Février!$H$12:$H$43,"Expedia")</f>
        <v>0</v>
      </c>
      <c r="D94" s="61">
        <f>COUNTIF(Mars!$H$12:$H$43,"Expedia")</f>
        <v>0</v>
      </c>
      <c r="E94" s="61">
        <f>COUNTIF(Avril!$H$12:$H$43,"Expedia")</f>
        <v>0</v>
      </c>
      <c r="F94" s="61">
        <f>COUNTIF(Mai!$H$12:$H$43,"Expedia")</f>
        <v>0</v>
      </c>
      <c r="G94" s="61">
        <f>COUNTIF(Juin!$H$12:$H$43,"Expedia")</f>
        <v>0</v>
      </c>
      <c r="H94" s="61">
        <f>COUNTIF(Juillet!$H$12:$H$43,"Expedia")</f>
        <v>0</v>
      </c>
      <c r="I94" s="61">
        <f>COUNTIF(Août!$H$12:$H$43,"Expedia")</f>
        <v>0</v>
      </c>
      <c r="J94" s="61">
        <f>COUNTIF(Septembre!$H$12:$H$43,"Expedia")</f>
        <v>0</v>
      </c>
      <c r="K94" s="61">
        <f>COUNTIF(Octobre!$H$12:$H$43,"Expedia")</f>
        <v>0</v>
      </c>
      <c r="L94" s="61">
        <f>COUNTIF(Novembre!$H$12:$H$43,"Expedia")</f>
        <v>0</v>
      </c>
      <c r="M94" s="61">
        <f>COUNTIF(Décembre!$H$12:$H$43,"Expedia")</f>
        <v>0</v>
      </c>
      <c r="N94" s="61">
        <f t="shared" si="0"/>
        <v>0</v>
      </c>
    </row>
    <row r="95" spans="1:14" x14ac:dyDescent="0.25">
      <c r="A95" s="63" t="s">
        <v>92</v>
      </c>
      <c r="B95" s="61">
        <f>COUNTIF(Janvier!$H$12:$H$43,"Gîtes de France")</f>
        <v>0</v>
      </c>
      <c r="C95" s="61">
        <f>COUNTIF(Février!$H$12:$H$43,"Gîtes de France")</f>
        <v>0</v>
      </c>
      <c r="D95" s="61">
        <f>COUNTIF(Mars!$H$12:$H$43,"Gîtes de France")</f>
        <v>0</v>
      </c>
      <c r="E95" s="61">
        <f>COUNTIF(Avril!$H$12:$H$43,"Gîtes de France")</f>
        <v>0</v>
      </c>
      <c r="F95" s="61">
        <f>COUNTIF(Mai!$H$12:$H$43,"Gîtes de France")</f>
        <v>0</v>
      </c>
      <c r="G95" s="61">
        <f>COUNTIF(Juin!$H$12:$H$43,"Gîtes de France")</f>
        <v>0</v>
      </c>
      <c r="H95" s="61">
        <f>COUNTIF(Juillet!$H$12:$H$43,"Gîtes de France")</f>
        <v>0</v>
      </c>
      <c r="I95" s="61">
        <f>COUNTIF(Août!$H$12:$H$43,"Gîtes de France")</f>
        <v>0</v>
      </c>
      <c r="J95" s="61">
        <f>COUNTIF(Septembre!$H$12:$H$43,"Gîtes de France")</f>
        <v>0</v>
      </c>
      <c r="K95" s="61">
        <f>COUNTIF(Octobre!$H$12:$H$43,"Gîtes de France")</f>
        <v>0</v>
      </c>
      <c r="L95" s="61">
        <f>COUNTIF(Novembre!$H$12:$H$43,"Gîtes de France")</f>
        <v>0</v>
      </c>
      <c r="M95" s="61">
        <f>COUNTIF(Décembre!$H$12:$H$43,"Gîtes de France")</f>
        <v>0</v>
      </c>
      <c r="N95" s="61">
        <f t="shared" si="0"/>
        <v>0</v>
      </c>
    </row>
    <row r="96" spans="1:14" x14ac:dyDescent="0.25">
      <c r="A96" s="63" t="s">
        <v>93</v>
      </c>
      <c r="B96" s="61">
        <f>COUNTIF(Janvier!$H$12:$H$43,"Greengo")</f>
        <v>0</v>
      </c>
      <c r="C96" s="61">
        <f>COUNTIF(Février!$H$12:$H$43,"Greengo")</f>
        <v>0</v>
      </c>
      <c r="D96" s="61">
        <f>COUNTIF(Mars!$H$12:$H$43,"Greengo")</f>
        <v>0</v>
      </c>
      <c r="E96" s="61">
        <f>COUNTIF(Avril!$H$12:$H$43,"Greengo")</f>
        <v>0</v>
      </c>
      <c r="F96" s="61">
        <f>COUNTIF(Mai!$H$12:$H$43,"Greengo")</f>
        <v>0</v>
      </c>
      <c r="G96" s="61">
        <f>COUNTIF(Juin!$H$12:$H$43,"Greengo")</f>
        <v>0</v>
      </c>
      <c r="H96" s="61">
        <f>COUNTIF(Juillet!$H$12:$H$43,"Greengo")</f>
        <v>0</v>
      </c>
      <c r="I96" s="61">
        <f>COUNTIF(Août!$H$12:$H$43,"Greengo")</f>
        <v>0</v>
      </c>
      <c r="J96" s="61">
        <f>COUNTIF(Septembre!$H$12:$H$43,"Greengo")</f>
        <v>0</v>
      </c>
      <c r="K96" s="61">
        <f>COUNTIF(Octobre!$H$12:$H$43,"Greengo")</f>
        <v>0</v>
      </c>
      <c r="L96" s="61">
        <f>COUNTIF(Novembre!$H$12:$H$43,"Greengo")</f>
        <v>0</v>
      </c>
      <c r="M96" s="61">
        <f>COUNTIF(Décembre!$H$12:$H$43,"Greengo")</f>
        <v>0</v>
      </c>
      <c r="N96" s="61">
        <f t="shared" si="0"/>
        <v>0</v>
      </c>
    </row>
    <row r="97" spans="1:19" x14ac:dyDescent="0.25">
      <c r="A97" s="63" t="s">
        <v>94</v>
      </c>
      <c r="B97" s="61">
        <f>COUNTIF(Janvier!$H$12:$H$43,"Le Bon Coin")</f>
        <v>0</v>
      </c>
      <c r="C97" s="61">
        <f>COUNTIF(Février!$H$12:$H$43,"Le Bon Coin")</f>
        <v>0</v>
      </c>
      <c r="D97" s="61">
        <f>COUNTIF(Mars!$H$12:$H$43,"Le Bon Coin")</f>
        <v>0</v>
      </c>
      <c r="E97" s="61">
        <f>COUNTIF(Avril!$H$12:$H$43,"Le Bon Coin")</f>
        <v>0</v>
      </c>
      <c r="F97" s="61">
        <f>COUNTIF(Mai!$H$12:$H$43,"Le Bon Coin")</f>
        <v>0</v>
      </c>
      <c r="G97" s="61">
        <f>COUNTIF(Juin!$H$12:$H$43,"Le Bon Coin")</f>
        <v>0</v>
      </c>
      <c r="H97" s="61">
        <f>COUNTIF(Juillet!$H$12:$H$43,"Le Bon Coin")</f>
        <v>0</v>
      </c>
      <c r="I97" s="61">
        <f>COUNTIF(Août!$H$12:$H$43,"Le Bon Coin")</f>
        <v>0</v>
      </c>
      <c r="J97" s="61">
        <f>COUNTIF(Septembre!$H$12:$H$43,"Le Bon Coin")</f>
        <v>0</v>
      </c>
      <c r="K97" s="61">
        <f>COUNTIF(Octobre!$H$12:$H$43,"Le Bon Coin")</f>
        <v>0</v>
      </c>
      <c r="L97" s="61">
        <f>COUNTIF(Novembre!$H$12:$H$43,"Le Bon Coin")</f>
        <v>0</v>
      </c>
      <c r="M97" s="61">
        <f>COUNTIF(Décembre!$H$12:$H$43,"Le Bon Coin")</f>
        <v>0</v>
      </c>
      <c r="N97" s="61">
        <f t="shared" si="0"/>
        <v>0</v>
      </c>
    </row>
    <row r="98" spans="1:19" x14ac:dyDescent="0.25">
      <c r="A98" s="63" t="s">
        <v>95</v>
      </c>
      <c r="B98" s="61">
        <f>COUNTIF(Janvier!$H$12:$H$43,"Sawdays")</f>
        <v>0</v>
      </c>
      <c r="C98" s="61">
        <f>COUNTIF(Février!$H$12:$H$43,"Sawdays")</f>
        <v>0</v>
      </c>
      <c r="D98" s="61">
        <f>COUNTIF(Mars!$H$12:$H$43,"Sawdays")</f>
        <v>0</v>
      </c>
      <c r="E98" s="61">
        <f>COUNTIF(Avril!$H$12:$H$43,"Sawdays")</f>
        <v>0</v>
      </c>
      <c r="F98" s="61">
        <f>COUNTIF(Mai!$H$12:$H$43,"Sawdays")</f>
        <v>0</v>
      </c>
      <c r="G98" s="61">
        <f>COUNTIF(Juin!$H$12:$H$43,"Sawdays")</f>
        <v>0</v>
      </c>
      <c r="H98" s="61">
        <f>COUNTIF(Juillet!$H$12:$H$43,"Sawdays")</f>
        <v>0</v>
      </c>
      <c r="I98" s="61">
        <f>COUNTIF(Août!$H$12:$H$43,"Sawdays")</f>
        <v>0</v>
      </c>
      <c r="J98" s="61">
        <f>COUNTIF(Septembre!$H$12:$H$43,"Sawdays")</f>
        <v>0</v>
      </c>
      <c r="K98" s="61">
        <f>COUNTIF(Octobre!$H$12:$H$43,"Sawdays")</f>
        <v>0</v>
      </c>
      <c r="L98" s="61">
        <f>COUNTIF(Novembre!$H$12:$H$43,"Sawdays")</f>
        <v>0</v>
      </c>
      <c r="M98" s="61">
        <f>COUNTIF(Décembre!$H$12:$H$43,"Sawdays")</f>
        <v>0</v>
      </c>
      <c r="N98" s="61">
        <f t="shared" si="0"/>
        <v>0</v>
      </c>
    </row>
    <row r="99" spans="1:19" x14ac:dyDescent="0.25">
      <c r="A99" s="63" t="s">
        <v>96</v>
      </c>
      <c r="B99" s="61">
        <f>COUNTIF(Janvier!$H$12:$H$43,"Seloger vacances")</f>
        <v>0</v>
      </c>
      <c r="C99" s="61">
        <f>COUNTIF(Février!$H$12:$H$43,"Seloger vacances")</f>
        <v>0</v>
      </c>
      <c r="D99" s="61">
        <f>COUNTIF(Mars!$H$12:$H$43,"Seloger vacances")</f>
        <v>0</v>
      </c>
      <c r="E99" s="61">
        <f>COUNTIF(Avril!$H$12:$H$43,"Seloger vacances")</f>
        <v>0</v>
      </c>
      <c r="F99" s="61">
        <f>COUNTIF(Mai!$H$12:$H$43,"Seloger vacances")</f>
        <v>0</v>
      </c>
      <c r="G99" s="61">
        <f>COUNTIF(Juin!$H$12:$H$43,"Seloger vacances")</f>
        <v>0</v>
      </c>
      <c r="H99" s="61">
        <f>COUNTIF(Juillet!$H$12:$H$43,"Seloger vacances")</f>
        <v>0</v>
      </c>
      <c r="I99" s="61">
        <f>COUNTIF(Août!$H$12:$H$43,"Seloger vacances")</f>
        <v>0</v>
      </c>
      <c r="J99" s="61">
        <f>COUNTIF(Septembre!$H$12:$H$43,"Seloger vacances")</f>
        <v>0</v>
      </c>
      <c r="K99" s="61">
        <f>COUNTIF(Octobre!$H$12:$H$43,"Seloger vacances")</f>
        <v>0</v>
      </c>
      <c r="L99" s="61">
        <f>COUNTIF(Novembre!$H$12:$H$43,"Seloger vacances")</f>
        <v>0</v>
      </c>
      <c r="M99" s="61">
        <f>COUNTIF(Décembre!$H$12:$H$43,"Seloger vacances")</f>
        <v>0</v>
      </c>
      <c r="N99" s="61">
        <f t="shared" si="0"/>
        <v>0</v>
      </c>
    </row>
    <row r="100" spans="1:19" x14ac:dyDescent="0.25">
      <c r="A100" s="63" t="s">
        <v>97</v>
      </c>
      <c r="B100" s="61">
        <f>COUNTIF(Janvier!$H$12:$H$43,"Sportihome")</f>
        <v>0</v>
      </c>
      <c r="C100" s="61">
        <f>COUNTIF(Février!$H$12:$H$43,"Sportihome")</f>
        <v>0</v>
      </c>
      <c r="D100" s="61">
        <f>COUNTIF(Mars!$H$12:$H$43,"Sportihome")</f>
        <v>0</v>
      </c>
      <c r="E100" s="61">
        <f>COUNTIF(Avril!$H$12:$H$43,"Sportihome")</f>
        <v>0</v>
      </c>
      <c r="F100" s="61">
        <f>COUNTIF(Mai!$H$12:$H$43,"Sportihome")</f>
        <v>0</v>
      </c>
      <c r="G100" s="61">
        <f>COUNTIF(Juin!$H$12:$H$43,"Sportihome")</f>
        <v>0</v>
      </c>
      <c r="H100" s="61">
        <f>COUNTIF(Juillet!$H$12:$H$43,"Sportihome")</f>
        <v>0</v>
      </c>
      <c r="I100" s="61">
        <f>COUNTIF(Août!$H$12:$H$43,"Sportihome")</f>
        <v>0</v>
      </c>
      <c r="J100" s="61">
        <f>COUNTIF(Septembre!$H$12:$H$43,"Sportihome")</f>
        <v>0</v>
      </c>
      <c r="K100" s="61">
        <f>COUNTIF(Octobre!$H$12:$H$43,"Sportihome")</f>
        <v>0</v>
      </c>
      <c r="L100" s="61">
        <f>COUNTIF(Novembre!$H$12:$H$43,"Sportihome")</f>
        <v>0</v>
      </c>
      <c r="M100" s="61">
        <f>COUNTIF(Décembre!$H$12:$H$43,"Sportihome")</f>
        <v>0</v>
      </c>
      <c r="N100" s="61">
        <f t="shared" si="0"/>
        <v>0</v>
      </c>
    </row>
    <row r="101" spans="1:19" x14ac:dyDescent="0.25">
      <c r="A101" s="63" t="s">
        <v>98</v>
      </c>
      <c r="B101" s="61">
        <f>COUNTIF(Janvier!$H$12:$H$43,"TripAdvisor")</f>
        <v>0</v>
      </c>
      <c r="C101" s="61">
        <f>COUNTIF(Février!$H$12:$H$43,"TripAdvisor")</f>
        <v>0</v>
      </c>
      <c r="D101" s="61">
        <f>COUNTIF(Mars!$H$12:$H$43,"TripAdvisor")</f>
        <v>0</v>
      </c>
      <c r="E101" s="61">
        <f>COUNTIF(Avril!$H$12:$H$43,"TripAdvisor")</f>
        <v>0</v>
      </c>
      <c r="F101" s="61">
        <f>COUNTIF(Mai!$H$12:$H$43,"TripAdvisor")</f>
        <v>0</v>
      </c>
      <c r="G101" s="61">
        <f>COUNTIF(Juin!$H$12:$H$43,"TripAdvisor")</f>
        <v>0</v>
      </c>
      <c r="H101" s="61">
        <f>COUNTIF(Juillet!$H$12:$H$43,"TripAdvisor")</f>
        <v>0</v>
      </c>
      <c r="I101" s="61">
        <f>COUNTIF(Août!$H$12:$H$43,"TripAdvisor")</f>
        <v>0</v>
      </c>
      <c r="J101" s="61">
        <f>COUNTIF(Septembre!$H$12:$H$43,"TripAdvisor")</f>
        <v>0</v>
      </c>
      <c r="K101" s="61">
        <f>COUNTIF(Octobre!$H$12:$H$43,"TripAdvisor")</f>
        <v>0</v>
      </c>
      <c r="L101" s="61">
        <f>COUNTIF(Novembre!$H$12:$H$43,"TripAdvisor")</f>
        <v>0</v>
      </c>
      <c r="M101" s="61">
        <f>COUNTIF(Décembre!$H$12:$H$43,"TripAdvisor")</f>
        <v>0</v>
      </c>
      <c r="N101" s="61">
        <f t="shared" si="0"/>
        <v>0</v>
      </c>
    </row>
    <row r="103" spans="1:19" x14ac:dyDescent="0.25">
      <c r="B103" s="62"/>
      <c r="C103" s="62"/>
      <c r="D103" s="62"/>
      <c r="E103" s="62"/>
      <c r="F103" s="62"/>
      <c r="G103" s="62"/>
      <c r="H103" s="62"/>
      <c r="I103" s="62"/>
      <c r="J103" s="62"/>
      <c r="K103" s="62"/>
      <c r="L103" s="62"/>
      <c r="M103" s="62"/>
    </row>
    <row r="104" spans="1:19" x14ac:dyDescent="0.25">
      <c r="B104" s="60"/>
      <c r="C104" s="61"/>
      <c r="D104" s="61"/>
      <c r="E104" s="61"/>
      <c r="F104" s="61"/>
      <c r="G104" s="61"/>
      <c r="H104" s="61"/>
      <c r="I104" s="61"/>
      <c r="J104" s="61"/>
      <c r="K104" s="61"/>
      <c r="L104" s="61"/>
      <c r="M104" s="61"/>
    </row>
    <row r="105" spans="1:19" x14ac:dyDescent="0.25">
      <c r="B105" s="61"/>
      <c r="C105" s="61"/>
      <c r="D105" s="61"/>
      <c r="E105" s="61"/>
      <c r="F105" s="61"/>
      <c r="G105" s="61"/>
      <c r="H105" s="61"/>
      <c r="I105" s="61"/>
      <c r="J105" s="61"/>
      <c r="K105" s="61"/>
      <c r="L105" s="61"/>
      <c r="M105" s="61"/>
      <c r="N105" s="61"/>
    </row>
    <row r="106" spans="1:19" x14ac:dyDescent="0.25">
      <c r="B106" s="64"/>
      <c r="C106" s="64"/>
      <c r="D106" s="64"/>
      <c r="E106" s="64"/>
      <c r="F106" s="64"/>
      <c r="G106" s="64"/>
      <c r="H106" s="64"/>
      <c r="I106" s="64"/>
      <c r="J106" s="64"/>
      <c r="K106" s="64"/>
      <c r="L106" s="64"/>
      <c r="M106" s="64"/>
      <c r="N106" s="65"/>
    </row>
    <row r="107" spans="1:19" x14ac:dyDescent="0.25">
      <c r="A107" s="62"/>
      <c r="B107" s="62"/>
      <c r="C107" s="62"/>
      <c r="D107" s="62"/>
      <c r="E107" s="62"/>
      <c r="F107" s="62"/>
      <c r="G107" s="62"/>
      <c r="H107" s="62"/>
      <c r="I107" s="62"/>
      <c r="J107" s="62"/>
      <c r="K107" s="62"/>
      <c r="L107" s="62"/>
      <c r="M107" s="62"/>
    </row>
    <row r="108" spans="1:19" x14ac:dyDescent="0.25">
      <c r="B108" s="60"/>
      <c r="C108" s="61"/>
      <c r="D108" s="61"/>
      <c r="E108" s="61"/>
      <c r="F108" s="61"/>
      <c r="G108" s="61"/>
      <c r="H108" s="61"/>
      <c r="I108" s="61"/>
      <c r="J108" s="61"/>
      <c r="K108" s="61"/>
      <c r="L108" s="61"/>
      <c r="M108" s="61"/>
    </row>
    <row r="109" spans="1:19" x14ac:dyDescent="0.25">
      <c r="B109" s="61"/>
      <c r="C109" s="61"/>
      <c r="D109" s="61"/>
      <c r="E109" s="61"/>
      <c r="F109" s="61"/>
      <c r="G109" s="61"/>
      <c r="H109" s="61"/>
      <c r="I109" s="61"/>
      <c r="J109" s="61"/>
      <c r="K109" s="61"/>
      <c r="L109" s="61"/>
      <c r="M109" s="61"/>
    </row>
    <row r="111" spans="1:19" x14ac:dyDescent="0.25">
      <c r="C111" s="61"/>
      <c r="D111" s="61"/>
      <c r="E111" s="61"/>
      <c r="F111" s="61"/>
      <c r="G111" s="61"/>
      <c r="H111" s="61"/>
      <c r="I111" s="61"/>
      <c r="J111" s="61"/>
      <c r="K111" s="61"/>
      <c r="L111" s="61"/>
      <c r="M111" s="61"/>
      <c r="N111" s="61"/>
      <c r="O111" s="61"/>
      <c r="S111" s="66"/>
    </row>
    <row r="112" spans="1:19" ht="12.9" customHeight="1" x14ac:dyDescent="0.25">
      <c r="B112" s="67"/>
      <c r="S112" s="66"/>
    </row>
    <row r="113" spans="2:19" ht="12.9" customHeight="1" x14ac:dyDescent="0.25">
      <c r="B113" s="67"/>
      <c r="S113" s="66"/>
    </row>
    <row r="114" spans="2:19" ht="12.9" customHeight="1" x14ac:dyDescent="0.25">
      <c r="B114" s="67"/>
      <c r="S114" s="66"/>
    </row>
    <row r="115" spans="2:19" ht="12.9" customHeight="1" x14ac:dyDescent="0.25">
      <c r="B115" s="67"/>
      <c r="S115" s="66"/>
    </row>
    <row r="116" spans="2:19" ht="12.9" customHeight="1" x14ac:dyDescent="0.25">
      <c r="B116" s="67"/>
      <c r="S116" s="66"/>
    </row>
    <row r="117" spans="2:19" ht="12.9" customHeight="1" x14ac:dyDescent="0.25">
      <c r="B117" s="67"/>
      <c r="S117" s="66"/>
    </row>
    <row r="118" spans="2:19" ht="12.9" customHeight="1" x14ac:dyDescent="0.25">
      <c r="B118" s="67"/>
      <c r="S118" s="66"/>
    </row>
    <row r="119" spans="2:19" ht="12.9" customHeight="1" x14ac:dyDescent="0.25">
      <c r="B119" s="67"/>
      <c r="S119" s="66"/>
    </row>
    <row r="120" spans="2:19" ht="12.9" customHeight="1" x14ac:dyDescent="0.25">
      <c r="B120" s="67"/>
      <c r="S120" s="66"/>
    </row>
    <row r="121" spans="2:19" ht="12.9" customHeight="1" x14ac:dyDescent="0.25">
      <c r="B121" s="67"/>
      <c r="S121" s="66"/>
    </row>
    <row r="122" spans="2:19" ht="12.9" customHeight="1" x14ac:dyDescent="0.25">
      <c r="B122" s="67"/>
      <c r="S122" s="66"/>
    </row>
    <row r="123" spans="2:19" ht="12.9" customHeight="1" x14ac:dyDescent="0.25">
      <c r="B123" s="67"/>
    </row>
    <row r="124" spans="2:19" ht="12.9" customHeight="1" x14ac:dyDescent="0.25">
      <c r="B124" s="67"/>
      <c r="S124" s="66"/>
    </row>
    <row r="125" spans="2:19" ht="12.9" customHeight="1" x14ac:dyDescent="0.25">
      <c r="B125" s="67"/>
      <c r="S125" s="66"/>
    </row>
    <row r="126" spans="2:19" ht="12.9" customHeight="1" x14ac:dyDescent="0.25">
      <c r="B126" s="67"/>
      <c r="S126" s="66"/>
    </row>
    <row r="127" spans="2:19" ht="12.9" customHeight="1" x14ac:dyDescent="0.25">
      <c r="B127" s="67"/>
      <c r="S127" s="66"/>
    </row>
    <row r="128" spans="2:19" ht="12.9" customHeight="1" x14ac:dyDescent="0.25">
      <c r="B128" s="67"/>
    </row>
    <row r="129" spans="2:19" ht="12.9" customHeight="1" x14ac:dyDescent="0.25">
      <c r="B129" s="67"/>
      <c r="S129" s="66"/>
    </row>
    <row r="130" spans="2:19" ht="12.9" customHeight="1" x14ac:dyDescent="0.25">
      <c r="B130" s="67"/>
      <c r="S130" s="66"/>
    </row>
    <row r="131" spans="2:19" ht="12.9" customHeight="1" x14ac:dyDescent="0.25">
      <c r="B131" s="67"/>
      <c r="S131" s="66"/>
    </row>
    <row r="132" spans="2:19" ht="12.9" customHeight="1" x14ac:dyDescent="0.25">
      <c r="B132" s="67"/>
    </row>
    <row r="133" spans="2:19" ht="12.9" customHeight="1" x14ac:dyDescent="0.25">
      <c r="B133" s="67"/>
      <c r="S133" s="66"/>
    </row>
    <row r="134" spans="2:19" ht="12.9" customHeight="1" x14ac:dyDescent="0.25">
      <c r="B134" s="67"/>
    </row>
    <row r="135" spans="2:19" ht="12.9" customHeight="1" x14ac:dyDescent="0.25">
      <c r="B135" s="67"/>
      <c r="S135" s="66"/>
    </row>
    <row r="136" spans="2:19" ht="12.9" customHeight="1" x14ac:dyDescent="0.25">
      <c r="B136" s="67"/>
      <c r="S136" s="66"/>
    </row>
    <row r="137" spans="2:19" ht="12.9" customHeight="1" x14ac:dyDescent="0.25">
      <c r="B137" s="67"/>
      <c r="S137" s="66"/>
    </row>
    <row r="138" spans="2:19" ht="12.9" customHeight="1" x14ac:dyDescent="0.25">
      <c r="B138" s="67"/>
      <c r="S138" s="66"/>
    </row>
    <row r="139" spans="2:19" ht="12.9" customHeight="1" x14ac:dyDescent="0.25">
      <c r="B139" s="67"/>
      <c r="S139" s="66"/>
    </row>
    <row r="140" spans="2:19" ht="12.9" customHeight="1" x14ac:dyDescent="0.25">
      <c r="B140" s="67"/>
    </row>
    <row r="141" spans="2:19" ht="12.9" customHeight="1" x14ac:dyDescent="0.25">
      <c r="B141" s="67"/>
      <c r="S141" s="66"/>
    </row>
    <row r="142" spans="2:19" ht="12.9" customHeight="1" x14ac:dyDescent="0.25">
      <c r="B142" s="67"/>
      <c r="S142" s="66"/>
    </row>
    <row r="143" spans="2:19" ht="12.9" customHeight="1" x14ac:dyDescent="0.25">
      <c r="B143" s="67"/>
      <c r="S143" s="66"/>
    </row>
    <row r="144" spans="2:19" ht="12.9" customHeight="1" x14ac:dyDescent="0.25">
      <c r="B144" s="67"/>
    </row>
    <row r="145" spans="2:19" ht="12.9" customHeight="1" x14ac:dyDescent="0.25">
      <c r="B145" s="67"/>
      <c r="S145" s="66"/>
    </row>
    <row r="146" spans="2:19" ht="12.9" customHeight="1" x14ac:dyDescent="0.25">
      <c r="B146" s="67"/>
      <c r="S146" s="66"/>
    </row>
    <row r="147" spans="2:19" ht="12.9" customHeight="1" x14ac:dyDescent="0.25">
      <c r="B147" s="67"/>
    </row>
    <row r="148" spans="2:19" ht="12.9" customHeight="1" x14ac:dyDescent="0.25">
      <c r="B148" s="67"/>
      <c r="S148" s="66"/>
    </row>
    <row r="149" spans="2:19" ht="12.9" customHeight="1" x14ac:dyDescent="0.25">
      <c r="B149" s="67"/>
    </row>
    <row r="150" spans="2:19" ht="12.9" customHeight="1" x14ac:dyDescent="0.25">
      <c r="B150" s="67"/>
      <c r="S150" s="66"/>
    </row>
    <row r="151" spans="2:19" ht="12.9" customHeight="1" x14ac:dyDescent="0.25">
      <c r="B151" s="67"/>
      <c r="S151" s="66"/>
    </row>
    <row r="152" spans="2:19" ht="12.9" customHeight="1" x14ac:dyDescent="0.25">
      <c r="B152" s="67"/>
    </row>
    <row r="153" spans="2:19" ht="12.9" customHeight="1" x14ac:dyDescent="0.25">
      <c r="B153" s="67"/>
      <c r="S153" s="66"/>
    </row>
    <row r="154" spans="2:19" ht="12.9" customHeight="1" x14ac:dyDescent="0.25">
      <c r="B154" s="67"/>
      <c r="S154" s="66"/>
    </row>
    <row r="155" spans="2:19" ht="12.9" customHeight="1" x14ac:dyDescent="0.25">
      <c r="B155" s="67"/>
      <c r="S155" s="66"/>
    </row>
    <row r="156" spans="2:19" ht="12.9" customHeight="1" x14ac:dyDescent="0.25">
      <c r="B156" s="67"/>
      <c r="S156" s="66"/>
    </row>
    <row r="157" spans="2:19" ht="12.9" customHeight="1" x14ac:dyDescent="0.25">
      <c r="B157" s="67"/>
      <c r="S157" s="66"/>
    </row>
    <row r="158" spans="2:19" ht="12.9" customHeight="1" x14ac:dyDescent="0.25">
      <c r="B158" s="67"/>
      <c r="S158" s="66"/>
    </row>
    <row r="159" spans="2:19" ht="12.9" customHeight="1" x14ac:dyDescent="0.25">
      <c r="B159" s="67"/>
    </row>
    <row r="160" spans="2:19" ht="12.9" customHeight="1" x14ac:dyDescent="0.25">
      <c r="B160" s="67"/>
      <c r="L160" s="66"/>
    </row>
    <row r="161" spans="2:19" ht="12.9" customHeight="1" x14ac:dyDescent="0.25">
      <c r="B161" s="67"/>
      <c r="S161" s="66"/>
    </row>
    <row r="162" spans="2:19" ht="12.9" customHeight="1" x14ac:dyDescent="0.25">
      <c r="B162" s="67"/>
    </row>
    <row r="163" spans="2:19" ht="12.9" customHeight="1" x14ac:dyDescent="0.25">
      <c r="B163" s="67"/>
    </row>
    <row r="164" spans="2:19" ht="12.9" customHeight="1" x14ac:dyDescent="0.25">
      <c r="B164" s="67"/>
    </row>
    <row r="165" spans="2:19" ht="12.9" customHeight="1" x14ac:dyDescent="0.25">
      <c r="B165" s="67"/>
    </row>
    <row r="166" spans="2:19" ht="12.9" customHeight="1" x14ac:dyDescent="0.25">
      <c r="B166" s="67"/>
    </row>
    <row r="167" spans="2:19" ht="12.9" customHeight="1" x14ac:dyDescent="0.25">
      <c r="B167" s="67"/>
    </row>
    <row r="168" spans="2:19" ht="12.9" customHeight="1" x14ac:dyDescent="0.25">
      <c r="B168" s="67"/>
    </row>
    <row r="169" spans="2:19" ht="12.9" customHeight="1" x14ac:dyDescent="0.25">
      <c r="B169" s="67"/>
    </row>
    <row r="170" spans="2:19" ht="12.9" customHeight="1" x14ac:dyDescent="0.25">
      <c r="B170" s="67"/>
    </row>
    <row r="171" spans="2:19" ht="12.9" customHeight="1" x14ac:dyDescent="0.25">
      <c r="B171" s="67"/>
    </row>
    <row r="172" spans="2:19" ht="12.9" customHeight="1" x14ac:dyDescent="0.25">
      <c r="B172" s="67"/>
    </row>
    <row r="173" spans="2:19" ht="12.9" customHeight="1" x14ac:dyDescent="0.25">
      <c r="B173" s="67"/>
    </row>
    <row r="174" spans="2:19" ht="12.9" customHeight="1" x14ac:dyDescent="0.25">
      <c r="B174" s="67"/>
    </row>
    <row r="175" spans="2:19" ht="12.9" customHeight="1" x14ac:dyDescent="0.25">
      <c r="B175" s="67"/>
    </row>
    <row r="176" spans="2:19" ht="12.9" customHeight="1" x14ac:dyDescent="0.25">
      <c r="B176" s="67"/>
    </row>
    <row r="177" spans="2:2" ht="12.9" customHeight="1" x14ac:dyDescent="0.25">
      <c r="B177" s="67"/>
    </row>
    <row r="178" spans="2:2" ht="12.9" customHeight="1" x14ac:dyDescent="0.25">
      <c r="B178" s="67"/>
    </row>
    <row r="179" spans="2:2" ht="12.9" customHeight="1" x14ac:dyDescent="0.25">
      <c r="B179" s="67"/>
    </row>
    <row r="180" spans="2:2" ht="12.9" customHeight="1" x14ac:dyDescent="0.25">
      <c r="B180" s="67"/>
    </row>
    <row r="181" spans="2:2" ht="12.9" customHeight="1" x14ac:dyDescent="0.25">
      <c r="B181" s="67"/>
    </row>
    <row r="182" spans="2:2" ht="12.9" customHeight="1" x14ac:dyDescent="0.25">
      <c r="B182" s="67"/>
    </row>
    <row r="183" spans="2:2" ht="12.9" customHeight="1" x14ac:dyDescent="0.25">
      <c r="B183" s="67"/>
    </row>
    <row r="184" spans="2:2" ht="12.9" customHeight="1" x14ac:dyDescent="0.25">
      <c r="B184" s="67"/>
    </row>
    <row r="185" spans="2:2" ht="12.9" customHeight="1" x14ac:dyDescent="0.25">
      <c r="B185" s="67"/>
    </row>
    <row r="186" spans="2:2" ht="12.9" customHeight="1" x14ac:dyDescent="0.25">
      <c r="B186" s="67"/>
    </row>
    <row r="187" spans="2:2" ht="12.9" customHeight="1" x14ac:dyDescent="0.25">
      <c r="B187" s="67"/>
    </row>
    <row r="188" spans="2:2" ht="12.9" customHeight="1" x14ac:dyDescent="0.25">
      <c r="B188" s="67"/>
    </row>
    <row r="189" spans="2:2" ht="12.9" customHeight="1" x14ac:dyDescent="0.25">
      <c r="B189" s="67"/>
    </row>
    <row r="190" spans="2:2" ht="12.9" customHeight="1" x14ac:dyDescent="0.25">
      <c r="B190" s="67"/>
    </row>
    <row r="191" spans="2:2" ht="12.9" customHeight="1" x14ac:dyDescent="0.25">
      <c r="B191" s="67"/>
    </row>
    <row r="192" spans="2:2" ht="12.9" customHeight="1" x14ac:dyDescent="0.25">
      <c r="B192" s="67"/>
    </row>
    <row r="193" spans="2:2" ht="12.9" customHeight="1" x14ac:dyDescent="0.25">
      <c r="B193" s="67"/>
    </row>
    <row r="194" spans="2:2" ht="12.9" customHeight="1" x14ac:dyDescent="0.25">
      <c r="B194" s="67"/>
    </row>
    <row r="195" spans="2:2" ht="12.9" customHeight="1" x14ac:dyDescent="0.25">
      <c r="B195" s="67"/>
    </row>
    <row r="196" spans="2:2" ht="12.9" customHeight="1" x14ac:dyDescent="0.25">
      <c r="B196" s="67"/>
    </row>
    <row r="197" spans="2:2" ht="12.9" customHeight="1" x14ac:dyDescent="0.25">
      <c r="B197" s="67"/>
    </row>
    <row r="198" spans="2:2" ht="12.9" customHeight="1" x14ac:dyDescent="0.25">
      <c r="B198" s="67"/>
    </row>
    <row r="199" spans="2:2" ht="12.9" customHeight="1" x14ac:dyDescent="0.25">
      <c r="B199" s="67"/>
    </row>
    <row r="200" spans="2:2" ht="12.9" customHeight="1" x14ac:dyDescent="0.25">
      <c r="B200" s="67"/>
    </row>
    <row r="201" spans="2:2" ht="12.9" customHeight="1" x14ac:dyDescent="0.25">
      <c r="B201" s="67"/>
    </row>
    <row r="202" spans="2:2" ht="12.9" customHeight="1" x14ac:dyDescent="0.25">
      <c r="B202" s="67"/>
    </row>
    <row r="203" spans="2:2" ht="12.9" customHeight="1" x14ac:dyDescent="0.25">
      <c r="B203" s="67"/>
    </row>
    <row r="204" spans="2:2" ht="12.9" customHeight="1" x14ac:dyDescent="0.25">
      <c r="B204" s="67"/>
    </row>
    <row r="205" spans="2:2" ht="12.9" customHeight="1" x14ac:dyDescent="0.25">
      <c r="B205" s="67"/>
    </row>
    <row r="206" spans="2:2" ht="12.9" customHeight="1" x14ac:dyDescent="0.25">
      <c r="B206" s="67"/>
    </row>
    <row r="207" spans="2:2" ht="12.9" customHeight="1" x14ac:dyDescent="0.25">
      <c r="B207" s="67"/>
    </row>
  </sheetData>
  <sheetProtection sheet="1" objects="1" scenarios="1" selectLockedCells="1" selectUnlockedCells="1"/>
  <sortState xmlns:xlrd2="http://schemas.microsoft.com/office/spreadsheetml/2017/richdata2" ref="L110:M161">
    <sortCondition ref="L111:L161"/>
  </sortState>
  <mergeCells count="4">
    <mergeCell ref="H9:H12"/>
    <mergeCell ref="Q9:Q12"/>
    <mergeCell ref="K32:K35"/>
    <mergeCell ref="A1:U3"/>
  </mergeCells>
  <phoneticPr fontId="22" type="noConversion"/>
  <pageMargins left="0.7" right="0.7" top="0.75" bottom="0.75" header="0.3" footer="0.3"/>
  <pageSetup paperSize="9" orientation="portrait" verticalDpi="0" r:id="rId1"/>
  <customProperties>
    <customPr name="SSC_SHEET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C86"/>
  <sheetViews>
    <sheetView zoomScale="150" zoomScaleNormal="150" workbookViewId="0">
      <selection activeCell="A7" sqref="A7:IV7"/>
    </sheetView>
  </sheetViews>
  <sheetFormatPr baseColWidth="10" defaultRowHeight="13.2" x14ac:dyDescent="0.25"/>
  <cols>
    <col min="2" max="2" width="50.88671875" style="2" customWidth="1"/>
    <col min="3" max="3" width="17.6640625" style="1" customWidth="1"/>
  </cols>
  <sheetData>
    <row r="1" spans="1:3" x14ac:dyDescent="0.25">
      <c r="C1" s="2"/>
    </row>
    <row r="2" spans="1:3" x14ac:dyDescent="0.25">
      <c r="A2" t="s">
        <v>2</v>
      </c>
      <c r="C2" s="2"/>
    </row>
    <row r="3" spans="1:3" ht="26.4" x14ac:dyDescent="0.25">
      <c r="B3" s="4" t="s">
        <v>3</v>
      </c>
      <c r="C3" s="4" t="s">
        <v>4</v>
      </c>
    </row>
    <row r="4" spans="1:3" x14ac:dyDescent="0.25">
      <c r="B4" s="2" t="s">
        <v>51</v>
      </c>
      <c r="C4" s="3">
        <v>0.22</v>
      </c>
    </row>
    <row r="5" spans="1:3" x14ac:dyDescent="0.25">
      <c r="B5" s="2" t="s">
        <v>54</v>
      </c>
      <c r="C5" s="3">
        <v>0.5</v>
      </c>
    </row>
    <row r="6" spans="1:3" x14ac:dyDescent="0.25">
      <c r="B6" s="2" t="s">
        <v>50</v>
      </c>
      <c r="C6" s="8">
        <v>0.35</v>
      </c>
    </row>
    <row r="7" spans="1:3" x14ac:dyDescent="0.25">
      <c r="B7" s="2" t="s">
        <v>40</v>
      </c>
      <c r="C7" s="8">
        <v>0.35</v>
      </c>
    </row>
    <row r="8" spans="1:3" x14ac:dyDescent="0.25">
      <c r="B8" s="2" t="s">
        <v>31</v>
      </c>
      <c r="C8" s="3">
        <v>0.35</v>
      </c>
    </row>
    <row r="9" spans="1:3" x14ac:dyDescent="0.25">
      <c r="B9" s="2" t="s">
        <v>34</v>
      </c>
      <c r="C9" s="3">
        <v>0.5</v>
      </c>
    </row>
    <row r="10" spans="1:3" x14ac:dyDescent="0.25">
      <c r="B10" s="2" t="s">
        <v>30</v>
      </c>
      <c r="C10" s="3">
        <v>0.75</v>
      </c>
    </row>
    <row r="11" spans="1:3" x14ac:dyDescent="0.25">
      <c r="B11" s="2" t="s">
        <v>36</v>
      </c>
      <c r="C11" s="8">
        <v>1</v>
      </c>
    </row>
    <row r="12" spans="1:3" x14ac:dyDescent="0.25">
      <c r="B12" s="2" t="s">
        <v>35</v>
      </c>
      <c r="C12" s="8">
        <v>1.2</v>
      </c>
    </row>
    <row r="13" spans="1:3" x14ac:dyDescent="0.25">
      <c r="B13" s="2" t="s">
        <v>55</v>
      </c>
      <c r="C13" s="8">
        <v>2</v>
      </c>
    </row>
    <row r="14" spans="1:3" x14ac:dyDescent="0.25">
      <c r="B14" s="2" t="s">
        <v>52</v>
      </c>
      <c r="C14" s="8">
        <v>0.35</v>
      </c>
    </row>
    <row r="15" spans="1:3" x14ac:dyDescent="0.25">
      <c r="B15" s="2" t="s">
        <v>53</v>
      </c>
      <c r="C15" s="8">
        <v>0.5</v>
      </c>
    </row>
    <row r="16" spans="1:3" x14ac:dyDescent="0.25">
      <c r="B16" s="2" t="s">
        <v>56</v>
      </c>
      <c r="C16" s="8">
        <v>0.35</v>
      </c>
    </row>
    <row r="17" spans="2:3" x14ac:dyDescent="0.25">
      <c r="B17" s="2" t="s">
        <v>57</v>
      </c>
      <c r="C17" s="3">
        <v>0.35</v>
      </c>
    </row>
    <row r="18" spans="2:3" x14ac:dyDescent="0.25">
      <c r="B18" s="2" t="s">
        <v>58</v>
      </c>
      <c r="C18" s="3">
        <v>0.5</v>
      </c>
    </row>
    <row r="19" spans="2:3" x14ac:dyDescent="0.25">
      <c r="B19" s="2" t="s">
        <v>59</v>
      </c>
      <c r="C19" s="3">
        <v>0.75</v>
      </c>
    </row>
    <row r="20" spans="2:3" x14ac:dyDescent="0.25">
      <c r="B20" s="2" t="s">
        <v>60</v>
      </c>
      <c r="C20" s="8">
        <v>1</v>
      </c>
    </row>
    <row r="21" spans="2:3" x14ac:dyDescent="0.25">
      <c r="B21" s="2" t="s">
        <v>61</v>
      </c>
      <c r="C21" s="8">
        <v>1.2</v>
      </c>
    </row>
    <row r="22" spans="2:3" x14ac:dyDescent="0.25">
      <c r="B22" s="2" t="s">
        <v>39</v>
      </c>
      <c r="C22" s="8">
        <v>0.35</v>
      </c>
    </row>
    <row r="23" spans="2:3" x14ac:dyDescent="0.25">
      <c r="B23" s="2" t="s">
        <v>43</v>
      </c>
      <c r="C23" s="3">
        <v>0.35</v>
      </c>
    </row>
    <row r="24" spans="2:3" x14ac:dyDescent="0.25">
      <c r="B24" s="2" t="s">
        <v>44</v>
      </c>
      <c r="C24" s="3">
        <v>0.5</v>
      </c>
    </row>
    <row r="25" spans="2:3" x14ac:dyDescent="0.25">
      <c r="B25" s="2" t="s">
        <v>38</v>
      </c>
      <c r="C25" s="3">
        <v>0.75</v>
      </c>
    </row>
    <row r="26" spans="2:3" x14ac:dyDescent="0.25">
      <c r="B26" s="2" t="s">
        <v>42</v>
      </c>
      <c r="C26" s="8">
        <v>1</v>
      </c>
    </row>
    <row r="27" spans="2:3" x14ac:dyDescent="0.25">
      <c r="B27" s="2" t="s">
        <v>41</v>
      </c>
      <c r="C27" s="8">
        <v>1.2</v>
      </c>
    </row>
    <row r="30" spans="2:3" x14ac:dyDescent="0.25">
      <c r="C30" s="1">
        <v>2015</v>
      </c>
    </row>
    <row r="31" spans="2:3" x14ac:dyDescent="0.25">
      <c r="C31" s="1">
        <v>2016</v>
      </c>
    </row>
    <row r="32" spans="2:3" x14ac:dyDescent="0.25">
      <c r="C32" s="1">
        <v>2017</v>
      </c>
    </row>
    <row r="33" spans="2:3" x14ac:dyDescent="0.25">
      <c r="C33" s="1">
        <v>2018</v>
      </c>
    </row>
    <row r="34" spans="2:3" x14ac:dyDescent="0.25">
      <c r="B34" s="2" t="s">
        <v>7</v>
      </c>
      <c r="C34" s="1">
        <v>2019</v>
      </c>
    </row>
    <row r="35" spans="2:3" x14ac:dyDescent="0.25">
      <c r="B35" s="2" t="s">
        <v>8</v>
      </c>
      <c r="C35" s="1">
        <v>2020</v>
      </c>
    </row>
    <row r="36" spans="2:3" x14ac:dyDescent="0.25">
      <c r="B36" s="2" t="s">
        <v>9</v>
      </c>
      <c r="C36" s="1">
        <v>2021</v>
      </c>
    </row>
    <row r="37" spans="2:3" x14ac:dyDescent="0.25">
      <c r="B37" s="2" t="s">
        <v>10</v>
      </c>
      <c r="C37" s="1">
        <v>2022</v>
      </c>
    </row>
    <row r="38" spans="2:3" x14ac:dyDescent="0.25">
      <c r="B38" s="2" t="s">
        <v>11</v>
      </c>
      <c r="C38" s="1">
        <v>2023</v>
      </c>
    </row>
    <row r="39" spans="2:3" x14ac:dyDescent="0.25">
      <c r="B39" s="2" t="s">
        <v>12</v>
      </c>
      <c r="C39" s="1">
        <v>2024</v>
      </c>
    </row>
    <row r="40" spans="2:3" x14ac:dyDescent="0.25">
      <c r="B40" s="2" t="s">
        <v>13</v>
      </c>
      <c r="C40" s="1">
        <v>2025</v>
      </c>
    </row>
    <row r="41" spans="2:3" x14ac:dyDescent="0.25">
      <c r="B41" s="2" t="s">
        <v>14</v>
      </c>
      <c r="C41" s="1">
        <v>2026</v>
      </c>
    </row>
    <row r="42" spans="2:3" x14ac:dyDescent="0.25">
      <c r="B42" s="2" t="s">
        <v>15</v>
      </c>
    </row>
    <row r="43" spans="2:3" x14ac:dyDescent="0.25">
      <c r="B43" s="2" t="s">
        <v>16</v>
      </c>
    </row>
    <row r="44" spans="2:3" x14ac:dyDescent="0.25">
      <c r="B44" s="2" t="s">
        <v>17</v>
      </c>
    </row>
    <row r="45" spans="2:3" x14ac:dyDescent="0.25">
      <c r="B45" s="2" t="s">
        <v>18</v>
      </c>
    </row>
    <row r="47" spans="2:3" x14ac:dyDescent="0.25">
      <c r="B47" s="2" t="s">
        <v>22</v>
      </c>
      <c r="C47" s="6">
        <v>0</v>
      </c>
    </row>
    <row r="48" spans="2:3" x14ac:dyDescent="0.25">
      <c r="B48" s="2" t="s">
        <v>19</v>
      </c>
      <c r="C48" s="6">
        <v>0.7</v>
      </c>
    </row>
    <row r="49" spans="2:3" x14ac:dyDescent="0.25">
      <c r="B49" s="2" t="s">
        <v>20</v>
      </c>
      <c r="C49" s="6">
        <v>0.6</v>
      </c>
    </row>
    <row r="50" spans="2:3" x14ac:dyDescent="0.25">
      <c r="B50" s="7" t="s">
        <v>32</v>
      </c>
      <c r="C50" s="6">
        <v>0.5</v>
      </c>
    </row>
    <row r="51" spans="2:3" x14ac:dyDescent="0.25">
      <c r="B51" s="2" t="s">
        <v>21</v>
      </c>
      <c r="C51" s="6">
        <v>0.25</v>
      </c>
    </row>
    <row r="55" spans="2:3" x14ac:dyDescent="0.25">
      <c r="B55" s="5">
        <f>Janvier!D12*Janvier!B12</f>
        <v>0</v>
      </c>
    </row>
    <row r="56" spans="2:3" x14ac:dyDescent="0.25">
      <c r="B56" s="5">
        <f>Janvier!D13*Janvier!B13</f>
        <v>0</v>
      </c>
    </row>
    <row r="57" spans="2:3" x14ac:dyDescent="0.25">
      <c r="B57" s="5">
        <f>Janvier!D14*Janvier!B14</f>
        <v>0</v>
      </c>
    </row>
    <row r="58" spans="2:3" x14ac:dyDescent="0.25">
      <c r="B58" s="5">
        <f>Janvier!D15*Janvier!B15</f>
        <v>0</v>
      </c>
    </row>
    <row r="59" spans="2:3" x14ac:dyDescent="0.25">
      <c r="B59" s="5">
        <f>Janvier!D16*Janvier!B16</f>
        <v>0</v>
      </c>
    </row>
    <row r="60" spans="2:3" x14ac:dyDescent="0.25">
      <c r="B60" s="5">
        <f>Janvier!D17*Janvier!B17</f>
        <v>0</v>
      </c>
    </row>
    <row r="61" spans="2:3" x14ac:dyDescent="0.25">
      <c r="B61" s="5">
        <f>Janvier!D18*Janvier!B18</f>
        <v>0</v>
      </c>
    </row>
    <row r="62" spans="2:3" x14ac:dyDescent="0.25">
      <c r="B62" s="5">
        <f>Janvier!D19*Janvier!B19</f>
        <v>0</v>
      </c>
    </row>
    <row r="63" spans="2:3" x14ac:dyDescent="0.25">
      <c r="B63" s="5">
        <f>Janvier!D20*Janvier!B20</f>
        <v>0</v>
      </c>
    </row>
    <row r="64" spans="2:3" x14ac:dyDescent="0.25">
      <c r="B64" s="5">
        <f>Janvier!D21*Janvier!B21</f>
        <v>0</v>
      </c>
    </row>
    <row r="65" spans="2:2" x14ac:dyDescent="0.25">
      <c r="B65" s="5">
        <f>Janvier!D22*Janvier!B22</f>
        <v>0</v>
      </c>
    </row>
    <row r="66" spans="2:2" x14ac:dyDescent="0.25">
      <c r="B66" s="5">
        <f>Janvier!D23*Janvier!B23</f>
        <v>0</v>
      </c>
    </row>
    <row r="67" spans="2:2" x14ac:dyDescent="0.25">
      <c r="B67" s="5">
        <f>Janvier!D24*Janvier!B24</f>
        <v>0</v>
      </c>
    </row>
    <row r="68" spans="2:2" x14ac:dyDescent="0.25">
      <c r="B68" s="5">
        <f>Janvier!D25*Janvier!B25</f>
        <v>0</v>
      </c>
    </row>
    <row r="69" spans="2:2" x14ac:dyDescent="0.25">
      <c r="B69" s="5">
        <f>Janvier!D26*Janvier!B26</f>
        <v>0</v>
      </c>
    </row>
    <row r="70" spans="2:2" x14ac:dyDescent="0.25">
      <c r="B70" s="5">
        <f>Janvier!D27*Janvier!B27</f>
        <v>0</v>
      </c>
    </row>
    <row r="71" spans="2:2" x14ac:dyDescent="0.25">
      <c r="B71" s="5">
        <f>Janvier!D28*Janvier!B28</f>
        <v>0</v>
      </c>
    </row>
    <row r="72" spans="2:2" x14ac:dyDescent="0.25">
      <c r="B72" s="5">
        <f>Janvier!D29*Janvier!B29</f>
        <v>0</v>
      </c>
    </row>
    <row r="73" spans="2:2" x14ac:dyDescent="0.25">
      <c r="B73" s="5">
        <f>Janvier!D30*Janvier!B30</f>
        <v>0</v>
      </c>
    </row>
    <row r="74" spans="2:2" x14ac:dyDescent="0.25">
      <c r="B74" s="5">
        <f>Janvier!D31*Janvier!B31</f>
        <v>0</v>
      </c>
    </row>
    <row r="75" spans="2:2" x14ac:dyDescent="0.25">
      <c r="B75" s="5">
        <f>Janvier!D32*Janvier!B32</f>
        <v>0</v>
      </c>
    </row>
    <row r="76" spans="2:2" x14ac:dyDescent="0.25">
      <c r="B76" s="5">
        <f>Janvier!D33*Janvier!B33</f>
        <v>0</v>
      </c>
    </row>
    <row r="77" spans="2:2" x14ac:dyDescent="0.25">
      <c r="B77" s="5">
        <f>Janvier!D34*Janvier!B34</f>
        <v>0</v>
      </c>
    </row>
    <row r="78" spans="2:2" x14ac:dyDescent="0.25">
      <c r="B78" s="5">
        <f>Janvier!D35*Janvier!B35</f>
        <v>0</v>
      </c>
    </row>
    <row r="79" spans="2:2" x14ac:dyDescent="0.25">
      <c r="B79" s="5">
        <f>Janvier!D36*Janvier!B36</f>
        <v>0</v>
      </c>
    </row>
    <row r="80" spans="2:2" x14ac:dyDescent="0.25">
      <c r="B80" s="5">
        <f>Janvier!D37*Janvier!B37</f>
        <v>0</v>
      </c>
    </row>
    <row r="81" spans="2:2" x14ac:dyDescent="0.25">
      <c r="B81" s="5">
        <f>Janvier!D38*Janvier!B38</f>
        <v>0</v>
      </c>
    </row>
    <row r="82" spans="2:2" x14ac:dyDescent="0.25">
      <c r="B82" s="5">
        <f>Janvier!D39*Janvier!B39</f>
        <v>0</v>
      </c>
    </row>
    <row r="83" spans="2:2" x14ac:dyDescent="0.25">
      <c r="B83" s="5">
        <f>Janvier!D40*Janvier!B40</f>
        <v>0</v>
      </c>
    </row>
    <row r="84" spans="2:2" x14ac:dyDescent="0.25">
      <c r="B84" s="5">
        <f>Janvier!D41*Janvier!B41</f>
        <v>0</v>
      </c>
    </row>
    <row r="85" spans="2:2" x14ac:dyDescent="0.25">
      <c r="B85" s="5">
        <f>Janvier!D42*Janvier!B42</f>
        <v>0</v>
      </c>
    </row>
    <row r="86" spans="2:2" x14ac:dyDescent="0.25">
      <c r="B86" s="5">
        <f>Janvier!D43*Janvier!B43</f>
        <v>0</v>
      </c>
    </row>
  </sheetData>
  <sheetProtection sheet="1" objects="1" scenarios="1"/>
  <phoneticPr fontId="0" type="noConversion"/>
  <pageMargins left="0.78740157499999996" right="0.78740157499999996" top="0.984251969" bottom="0.984251969" header="0.4921259845" footer="0.4921259845"/>
  <pageSetup paperSize="9"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8</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Février</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DRc3/DlFnjDP4ilcV+eUH5ZfzVRRSryin0kNOzXQIwA7Hx3vxSyC/9obTpA+0CEe/fCxBXUeR5XmaAOVO0T5Kw==" saltValue="6tPojMOV2sRMBH9XEQwdzA=="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list" allowBlank="1" showInputMessage="1" showErrorMessage="1" sqref="H12:H43" xr:uid="{00000000-0002-0000-0100-000001000000}">
      <formula1>$A$58:$A$71</formula1>
    </dataValidation>
    <dataValidation type="whole" allowBlank="1" showInputMessage="1" showErrorMessage="1" errorTitle="Nb entier svp" promptTitle="Nb de lits" sqref="C7" xr:uid="{840FE18D-C348-476D-8F57-52402251429E}">
      <formula1>0</formula1>
      <formula2>10000</formula2>
    </dataValidation>
    <dataValidation allowBlank="1" showInputMessage="1" showErrorMessage="1" promptTitle="Nombre de lits" sqref="A7:B7" xr:uid="{C0644312-6E0E-48F2-9FB3-D010061D3189}"/>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23FAD33F-B7AA-43DA-B423-E0D2D15D6C92}"/>
    <dataValidation allowBlank="1" showInputMessage="1" showErrorMessage="1" promptTitle="Dates" prompt="Date de fin du séjour_x000a_" sqref="A11" xr:uid="{79A7DF97-2B5B-4ECC-9B18-63754FD82A97}"/>
    <dataValidation allowBlank="1" showErrorMessage="1" promptTitle="Carte SNCF" prompt="Sélectionnez le type de réduction présenté" sqref="E11" xr:uid="{F84D6398-DC8D-41CD-BC60-08C5D273D630}"/>
    <dataValidation type="date" operator="greaterThan" allowBlank="1" showInputMessage="1" showErrorMessage="1" sqref="A18:A43" xr:uid="{0FE18BCF-39B0-47D9-968B-7BCEB09EA69A}">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9</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Mars</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xZe+MnrI4oFYAYv0oXvEaP4IXq+yMvjZjFQaR+5i1hqvaLJrtyCSuKzBjC89ygOAQ3f52JfrCKdHBv2kbBfetg==" saltValue="gic86dyE3BcF0n5Ins4Grw=="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list" allowBlank="1" showInputMessage="1" showErrorMessage="1" sqref="H12:H43" xr:uid="{00000000-0002-0000-0200-000001000000}">
      <formula1>$A$58:$A$71</formula1>
    </dataValidation>
    <dataValidation type="whole" allowBlank="1" showInputMessage="1" showErrorMessage="1" errorTitle="Nb entier svp" promptTitle="Nb de lits" sqref="C7" xr:uid="{991AFE47-CC0F-4B7A-BFFF-BD8F71D4D0AD}">
      <formula1>0</formula1>
      <formula2>10000</formula2>
    </dataValidation>
    <dataValidation allowBlank="1" showInputMessage="1" showErrorMessage="1" promptTitle="Nombre de lits" sqref="A7:B7" xr:uid="{B745E195-5005-44C9-BE2F-25531B391065}"/>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B31F4160-107F-4F3B-9BAA-BBA03A8B752A}"/>
    <dataValidation allowBlank="1" showInputMessage="1" showErrorMessage="1" promptTitle="Dates" prompt="Date de fin du séjour_x000a_" sqref="A11" xr:uid="{6109C28C-29F8-4DBB-B3CB-81D06D8C2E6A}"/>
    <dataValidation allowBlank="1" showErrorMessage="1" promptTitle="Carte SNCF" prompt="Sélectionnez le type de réduction présenté" sqref="E11" xr:uid="{EB592F15-1FAB-442D-9D91-7882C1164EF2}"/>
    <dataValidation type="date" operator="greaterThan" allowBlank="1" showInputMessage="1" showErrorMessage="1" sqref="A18:A43" xr:uid="{4F17383D-D274-4988-BB10-949077371F86}">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10</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Avril</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aL5IziEcJ6SquhLiP5m8QBXO/GdTfL9fJugX2UfRptWsn7qKPXuWZgG3w5saWVEXY6r9JSAGgwwIc/hNdAXCSg==" saltValue="CNQAVZwLYazKoRnv+4NkYg=="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date" operator="greaterThan" allowBlank="1" showInputMessage="1" showErrorMessage="1" sqref="A18:A43" xr:uid="{7927594B-4C51-4D7E-9C49-3F484F8371A2}">
      <formula1>40544</formula1>
    </dataValidation>
    <dataValidation allowBlank="1" showErrorMessage="1" promptTitle="Carte SNCF" prompt="Sélectionnez le type de réduction présenté" sqref="E11" xr:uid="{B1BFB3CC-F04F-4E1C-9168-46BB2DED5D4C}"/>
    <dataValidation allowBlank="1" showInputMessage="1" showErrorMessage="1" promptTitle="Dates" prompt="Date de fin du séjour_x000a_" sqref="A11" xr:uid="{68A205AB-ECF2-4A10-8E5D-39D468BA0DC1}"/>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680958E3-1A56-41AF-831E-12E15A6D123E}"/>
    <dataValidation allowBlank="1" showInputMessage="1" showErrorMessage="1" promptTitle="Nombre de lits" sqref="A7:B7" xr:uid="{8B595E0B-B27A-49D3-861A-DA80368D83D5}"/>
    <dataValidation type="whole" allowBlank="1" showInputMessage="1" showErrorMessage="1" errorTitle="Nb entier svp" promptTitle="Nb de lits" sqref="C7" xr:uid="{79DF2CD2-7E50-448B-B179-1D8E2B3DAEC8}">
      <formula1>0</formula1>
      <formula2>10000</formula2>
    </dataValidation>
    <dataValidation type="list" allowBlank="1" showInputMessage="1" showErrorMessage="1" sqref="H12:H43" xr:uid="{00000000-0002-0000-03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11</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Mai</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zZ57U2e+xEUMEo3en65Y1O7YaXUolRYCIXrZl9MwBjTMurfOd3plZvdUDVr8op0eJbMid32qbAFQNzci7DVpoQ==" saltValue="2dyr7386OVCmdVSI3/ZBzA=="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list" allowBlank="1" showInputMessage="1" showErrorMessage="1" sqref="H12:H43" xr:uid="{00000000-0002-0000-0400-000001000000}">
      <formula1>$A$58:$A$71</formula1>
    </dataValidation>
    <dataValidation type="whole" allowBlank="1" showInputMessage="1" showErrorMessage="1" errorTitle="Nb entier svp" promptTitle="Nb de lits" sqref="C7" xr:uid="{CB65653F-CF2E-4884-A5B4-DCD01E3F1D91}">
      <formula1>0</formula1>
      <formula2>10000</formula2>
    </dataValidation>
    <dataValidation allowBlank="1" showInputMessage="1" showErrorMessage="1" promptTitle="Nombre de lits" sqref="A7:B7" xr:uid="{A70F2F15-44C4-406A-A169-3B961AC5DA4B}"/>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5F99A6F0-5586-4C24-9E78-1150860DFC43}"/>
    <dataValidation allowBlank="1" showInputMessage="1" showErrorMessage="1" promptTitle="Dates" prompt="Date de fin du séjour_x000a_" sqref="A11" xr:uid="{CCA0BE53-02B4-4359-85E5-1023BBF068C7}"/>
    <dataValidation allowBlank="1" showErrorMessage="1" promptTitle="Carte SNCF" prompt="Sélectionnez le type de réduction présenté" sqref="E11" xr:uid="{979C7809-0D29-412D-8AB8-808948091E30}"/>
    <dataValidation type="date" operator="greaterThan" allowBlank="1" showInputMessage="1" showErrorMessage="1" sqref="A18:A43" xr:uid="{598487B0-4118-459A-907E-BE9A1F2F01B8}">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12</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Juin</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waQHCue8SSpH3hsR75m426mdlpFOnDcuMnunF3aY9RVi/chUcSIZtdABLc/zNLzMft66J/hRrQ/YN9sjrJLE+w==" saltValue="vXk7jFML1SXVsHuzGtbTBA=="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date" operator="greaterThan" allowBlank="1" showInputMessage="1" showErrorMessage="1" sqref="A18:A43" xr:uid="{A4DF8146-369B-4712-890E-961748A314EC}">
      <formula1>40544</formula1>
    </dataValidation>
    <dataValidation allowBlank="1" showErrorMessage="1" promptTitle="Carte SNCF" prompt="Sélectionnez le type de réduction présenté" sqref="E11" xr:uid="{635C078C-00D7-4AF1-968D-90F46572AF04}"/>
    <dataValidation allowBlank="1" showInputMessage="1" showErrorMessage="1" promptTitle="Dates" prompt="Date de fin du séjour_x000a_" sqref="A11" xr:uid="{4753996A-4FB6-40F3-9B2D-24A6F3F66262}"/>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181D9F1D-52CB-4127-BF60-F7A1F52414E9}"/>
    <dataValidation allowBlank="1" showInputMessage="1" showErrorMessage="1" promptTitle="Nombre de lits" sqref="A7:B7" xr:uid="{A449F6FE-15FC-4DFE-A373-8846E7FD5674}"/>
    <dataValidation type="whole" allowBlank="1" showInputMessage="1" showErrorMessage="1" errorTitle="Nb entier svp" promptTitle="Nb de lits" sqref="C7" xr:uid="{0AFA9C02-7A4A-42E4-8044-A01EB88DE91F}">
      <formula1>0</formula1>
      <formula2>10000</formula2>
    </dataValidation>
    <dataValidation type="list" allowBlank="1" showInputMessage="1" showErrorMessage="1" sqref="H12:H43" xr:uid="{00000000-0002-0000-06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13</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Juillet</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J7Wh0GnXVO156C7cKRu/5xOrjPynFOULOrEwHSfHppB+2qvxGVI3nfmhjCf6HQTr7YHstqwf4M4M0DnN/lGEww==" saltValue="Ni6tmJDMtVq8thhmr3b6GQ=="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date" operator="greaterThan" allowBlank="1" showInputMessage="1" showErrorMessage="1" sqref="A18:A43" xr:uid="{DEDB6A8F-FB22-48E1-BD3B-413BA7506989}">
      <formula1>40544</formula1>
    </dataValidation>
    <dataValidation allowBlank="1" showErrorMessage="1" promptTitle="Carte SNCF" prompt="Sélectionnez le type de réduction présenté" sqref="E11" xr:uid="{631709F8-85DB-4EFF-9307-E3DEDD497D03}"/>
    <dataValidation allowBlank="1" showInputMessage="1" showErrorMessage="1" promptTitle="Dates" prompt="Date de fin du séjour_x000a_" sqref="A11" xr:uid="{C7697781-12E4-49AD-949F-B5228E5E4C89}"/>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8175CF15-D2EC-4218-ADC3-725347D3BC4D}"/>
    <dataValidation allowBlank="1" showInputMessage="1" showErrorMessage="1" promptTitle="Nombre de lits" sqref="A7:B7" xr:uid="{57B92570-858D-46EE-AC71-9A7EF6CDA52F}"/>
    <dataValidation type="whole" allowBlank="1" showInputMessage="1" showErrorMessage="1" errorTitle="Nb entier svp" promptTitle="Nb de lits" sqref="C7" xr:uid="{AEF73503-EA7E-4CD1-9178-E3CE23EC7C06}">
      <formula1>0</formula1>
      <formula2>10000</formula2>
    </dataValidation>
    <dataValidation type="list" allowBlank="1" showInputMessage="1" showErrorMessage="1" sqref="H12:H43" xr:uid="{00000000-0002-0000-05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14</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Août</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c7ojkDhk7Cq7hJEQXu8UUVdj6vJOONyj8H9/IS1bWnjOOXSH0mE3RVIBuGo2PAXuoGFP516tk92GItjez2evSw==" saltValue="njZdoGhzQtFLfoF9XGrOnQ=="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list" allowBlank="1" showInputMessage="1" showErrorMessage="1" sqref="H12:H43" xr:uid="{00000000-0002-0000-0700-000001000000}">
      <formula1>$A$58:$A$71</formula1>
    </dataValidation>
    <dataValidation type="whole" allowBlank="1" showInputMessage="1" showErrorMessage="1" errorTitle="Nb entier svp" promptTitle="Nb de lits" sqref="C7" xr:uid="{5B2CAEC9-F9E9-494D-B71E-ADCF5D4549A2}">
      <formula1>0</formula1>
      <formula2>10000</formula2>
    </dataValidation>
    <dataValidation allowBlank="1" showInputMessage="1" showErrorMessage="1" promptTitle="Nombre de lits" sqref="A7:B7" xr:uid="{7F80CB6A-E6A2-45E6-8F0B-EB85D796F806}"/>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CBFC9DAD-1C75-4586-B3CF-E03CBABB166C}"/>
    <dataValidation allowBlank="1" showInputMessage="1" showErrorMessage="1" promptTitle="Dates" prompt="Date de fin du séjour_x000a_" sqref="A11" xr:uid="{93044467-1350-4121-8C4D-2C1A31F9F916}"/>
    <dataValidation allowBlank="1" showErrorMessage="1" promptTitle="Carte SNCF" prompt="Sélectionnez le type de réduction présenté" sqref="E11" xr:uid="{1AB48BBF-551B-4648-BBB8-B4FB819B39B2}"/>
    <dataValidation type="date" operator="greaterThan" allowBlank="1" showInputMessage="1" showErrorMessage="1" sqref="A18:A43" xr:uid="{554492B0-1F45-4259-866A-19C2AA99F725}">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T77"/>
  <sheetViews>
    <sheetView showGridLines="0" zoomScale="70" zoomScaleNormal="70" workbookViewId="0">
      <selection activeCell="E3" sqref="E3"/>
    </sheetView>
  </sheetViews>
  <sheetFormatPr baseColWidth="10" defaultColWidth="11.44140625" defaultRowHeight="13.2" x14ac:dyDescent="0.25"/>
  <cols>
    <col min="1" max="1" width="24.6640625" style="11" customWidth="1"/>
    <col min="2" max="2" width="16.5546875" style="11" customWidth="1"/>
    <col min="3" max="3" width="19.5546875" style="11" customWidth="1"/>
    <col min="4" max="4" width="16.33203125" style="11" customWidth="1"/>
    <col min="5" max="5" width="25.33203125" style="11" bestFit="1" customWidth="1"/>
    <col min="6" max="6" width="18.6640625" style="11" customWidth="1"/>
    <col min="7" max="7" width="16.6640625" style="11" customWidth="1"/>
    <col min="8" max="8" width="24.6640625" style="11" customWidth="1"/>
    <col min="9" max="9" width="7.5546875" style="11" customWidth="1"/>
    <col min="10" max="10" width="4.88671875" style="11" customWidth="1"/>
    <col min="11" max="11" width="29.88671875" style="11" bestFit="1" customWidth="1"/>
    <col min="12" max="16" width="11.44140625" style="11"/>
    <col min="17" max="17" width="14.6640625" style="11" bestFit="1" customWidth="1"/>
    <col min="18" max="16384" width="11.44140625" style="11"/>
  </cols>
  <sheetData>
    <row r="1" spans="1:17" ht="24.75" customHeight="1" x14ac:dyDescent="0.4">
      <c r="A1" s="87" t="s">
        <v>62</v>
      </c>
      <c r="B1" s="88"/>
      <c r="C1" s="88"/>
      <c r="D1" s="88"/>
      <c r="E1" s="88"/>
      <c r="F1" s="88"/>
      <c r="G1" s="88"/>
      <c r="H1" s="89"/>
      <c r="I1" s="9"/>
      <c r="J1" s="9"/>
      <c r="K1" s="31" t="s">
        <v>67</v>
      </c>
      <c r="L1" s="10" t="s">
        <v>68</v>
      </c>
      <c r="M1" s="10" t="s">
        <v>69</v>
      </c>
      <c r="N1" s="10" t="s">
        <v>70</v>
      </c>
      <c r="O1" s="10" t="s">
        <v>71</v>
      </c>
      <c r="P1" s="10" t="s">
        <v>72</v>
      </c>
      <c r="Q1" s="10" t="s">
        <v>73</v>
      </c>
    </row>
    <row r="2" spans="1:17" ht="24.75" customHeight="1" thickBot="1" x14ac:dyDescent="0.45">
      <c r="A2" s="101" t="s">
        <v>118</v>
      </c>
      <c r="B2" s="102"/>
      <c r="C2" s="102"/>
      <c r="D2" s="102"/>
      <c r="E2" s="102"/>
      <c r="F2" s="102"/>
      <c r="G2" s="102"/>
      <c r="H2" s="103"/>
      <c r="I2" s="9"/>
      <c r="J2" s="9"/>
      <c r="K2" s="12" t="s">
        <v>74</v>
      </c>
      <c r="L2" s="13"/>
      <c r="M2" s="13"/>
      <c r="N2" s="13"/>
      <c r="O2" s="13"/>
      <c r="P2" s="13"/>
      <c r="Q2" s="14">
        <v>0.3</v>
      </c>
    </row>
    <row r="3" spans="1:17" ht="24" customHeight="1" thickBot="1" x14ac:dyDescent="0.45">
      <c r="A3" s="32" t="s">
        <v>37</v>
      </c>
      <c r="B3" s="35" t="s">
        <v>15</v>
      </c>
      <c r="C3" s="15"/>
      <c r="D3" s="32" t="s">
        <v>6</v>
      </c>
      <c r="E3" s="36"/>
      <c r="F3" s="9" t="s">
        <v>64</v>
      </c>
      <c r="G3" s="9"/>
      <c r="H3" s="9"/>
      <c r="I3" s="9"/>
      <c r="J3" s="9"/>
      <c r="K3" s="12" t="s">
        <v>75</v>
      </c>
      <c r="L3" s="13"/>
      <c r="M3" s="13"/>
      <c r="N3" s="13"/>
      <c r="O3" s="13"/>
      <c r="P3" s="13"/>
      <c r="Q3" s="14">
        <v>0.5</v>
      </c>
    </row>
    <row r="4" spans="1:17" ht="18" thickBot="1" x14ac:dyDescent="0.3">
      <c r="K4" s="12" t="s">
        <v>76</v>
      </c>
      <c r="L4" s="14">
        <v>0.2</v>
      </c>
      <c r="M4" s="14">
        <v>0.2</v>
      </c>
      <c r="N4" s="14">
        <v>0.3</v>
      </c>
      <c r="O4" s="14">
        <v>0.3</v>
      </c>
      <c r="P4" s="14">
        <v>0.3</v>
      </c>
      <c r="Q4" s="14">
        <v>0.2</v>
      </c>
    </row>
    <row r="5" spans="1:17" s="17" customFormat="1" ht="22.5" customHeight="1" x14ac:dyDescent="0.25">
      <c r="A5" s="41" t="s">
        <v>25</v>
      </c>
      <c r="B5" s="96"/>
      <c r="C5" s="96"/>
      <c r="D5" s="96"/>
      <c r="E5" s="42" t="s">
        <v>26</v>
      </c>
      <c r="F5" s="96"/>
      <c r="G5" s="97"/>
      <c r="H5" s="98"/>
      <c r="J5" s="18"/>
      <c r="K5" s="12" t="s">
        <v>77</v>
      </c>
      <c r="L5" s="13"/>
      <c r="M5" s="13"/>
      <c r="N5" s="13"/>
      <c r="O5" s="13"/>
      <c r="P5" s="13"/>
      <c r="Q5" s="19">
        <v>0.5</v>
      </c>
    </row>
    <row r="6" spans="1:17" s="17" customFormat="1" ht="22.5" customHeight="1" x14ac:dyDescent="0.25">
      <c r="A6" s="99" t="s">
        <v>24</v>
      </c>
      <c r="B6" s="100"/>
      <c r="C6" s="93"/>
      <c r="D6" s="93"/>
      <c r="E6" s="93"/>
      <c r="F6" s="93"/>
      <c r="G6" s="94"/>
      <c r="H6" s="95"/>
      <c r="I6" s="20"/>
      <c r="K6" s="12" t="s">
        <v>78</v>
      </c>
      <c r="L6" s="14">
        <v>0.5</v>
      </c>
      <c r="M6" s="14">
        <v>0.6</v>
      </c>
      <c r="N6" s="14">
        <v>0.7</v>
      </c>
      <c r="O6" s="14">
        <v>0.8</v>
      </c>
      <c r="P6" s="14">
        <v>1.3</v>
      </c>
      <c r="Q6" s="16">
        <v>0.03</v>
      </c>
    </row>
    <row r="7" spans="1:17" s="17" customFormat="1" ht="22.5" customHeight="1" x14ac:dyDescent="0.25">
      <c r="A7" s="110" t="s">
        <v>33</v>
      </c>
      <c r="B7" s="111"/>
      <c r="C7" s="112"/>
      <c r="D7" s="113"/>
      <c r="E7" s="106" t="s">
        <v>100</v>
      </c>
      <c r="F7" s="107"/>
      <c r="G7" s="108"/>
      <c r="H7" s="109"/>
      <c r="I7" s="20"/>
      <c r="K7" s="12" t="s">
        <v>79</v>
      </c>
      <c r="L7" s="14">
        <v>0.5</v>
      </c>
      <c r="M7" s="14">
        <v>0.6</v>
      </c>
      <c r="N7" s="14">
        <v>0.7</v>
      </c>
      <c r="O7" s="14">
        <v>0.8</v>
      </c>
      <c r="P7" s="14">
        <v>1.3</v>
      </c>
      <c r="Q7" s="16">
        <v>0.03</v>
      </c>
    </row>
    <row r="8" spans="1:17" s="17" customFormat="1" ht="22.5" customHeight="1" thickBot="1" x14ac:dyDescent="0.3">
      <c r="A8" s="104" t="s">
        <v>110</v>
      </c>
      <c r="B8" s="105"/>
      <c r="C8" s="90"/>
      <c r="D8" s="91"/>
      <c r="E8" s="92"/>
      <c r="F8" s="43" t="s">
        <v>5</v>
      </c>
      <c r="G8" s="133"/>
      <c r="H8" s="134"/>
      <c r="I8" s="20"/>
      <c r="K8" s="12" t="s">
        <v>80</v>
      </c>
      <c r="L8" s="13"/>
      <c r="M8" s="13"/>
      <c r="N8" s="13"/>
      <c r="O8" s="13"/>
      <c r="P8" s="13"/>
      <c r="Q8" s="14">
        <v>0.2</v>
      </c>
    </row>
    <row r="9" spans="1:17" s="17" customFormat="1" ht="45.75" customHeight="1" thickBot="1" x14ac:dyDescent="0.3">
      <c r="A9" s="11"/>
      <c r="B9" s="11"/>
      <c r="C9" s="11"/>
      <c r="D9" s="11"/>
      <c r="E9" s="11"/>
      <c r="F9" s="11"/>
      <c r="G9" s="11"/>
      <c r="H9" s="11"/>
      <c r="K9" s="12" t="s">
        <v>81</v>
      </c>
      <c r="L9" s="14">
        <v>0.5</v>
      </c>
      <c r="M9" s="14">
        <v>0.6</v>
      </c>
      <c r="N9" s="14">
        <v>0.7</v>
      </c>
      <c r="O9" s="14">
        <v>0.8</v>
      </c>
      <c r="P9" s="14">
        <v>1.3</v>
      </c>
      <c r="Q9" s="16">
        <v>0.03</v>
      </c>
    </row>
    <row r="10" spans="1:17" ht="15" customHeight="1" thickBot="1" x14ac:dyDescent="0.3">
      <c r="A10" s="33">
        <v>1</v>
      </c>
      <c r="B10" s="34">
        <v>2</v>
      </c>
      <c r="C10" s="34">
        <v>3</v>
      </c>
      <c r="D10" s="34">
        <v>4</v>
      </c>
      <c r="E10" s="34">
        <v>5</v>
      </c>
      <c r="F10" s="34">
        <v>6</v>
      </c>
      <c r="G10" s="34">
        <v>7</v>
      </c>
      <c r="H10" s="79">
        <v>8</v>
      </c>
      <c r="K10" s="12" t="s">
        <v>82</v>
      </c>
      <c r="L10" s="14">
        <v>0.5</v>
      </c>
      <c r="M10" s="14">
        <v>0.5</v>
      </c>
      <c r="N10" s="14">
        <v>0.5</v>
      </c>
      <c r="O10" s="14">
        <v>0.6</v>
      </c>
      <c r="P10" s="14">
        <v>0.6</v>
      </c>
      <c r="Q10" s="16">
        <v>0.03</v>
      </c>
    </row>
    <row r="11" spans="1:17" s="21" customFormat="1" ht="105" thickBot="1" x14ac:dyDescent="0.3">
      <c r="A11" s="39" t="s">
        <v>65</v>
      </c>
      <c r="B11" s="40" t="s">
        <v>27</v>
      </c>
      <c r="C11" s="40" t="s">
        <v>112</v>
      </c>
      <c r="D11" s="40" t="s">
        <v>45</v>
      </c>
      <c r="E11" s="40" t="s">
        <v>66</v>
      </c>
      <c r="F11" s="40" t="s">
        <v>63</v>
      </c>
      <c r="G11" s="40" t="s">
        <v>23</v>
      </c>
      <c r="H11" s="80" t="s">
        <v>83</v>
      </c>
    </row>
    <row r="12" spans="1:17" ht="21" customHeight="1" x14ac:dyDescent="0.25">
      <c r="A12" s="37"/>
      <c r="B12" s="38"/>
      <c r="C12" s="38"/>
      <c r="D12" s="38"/>
      <c r="E12" s="38"/>
      <c r="F12" s="38"/>
      <c r="G12" s="73">
        <f>(B12*C12)*$G$8</f>
        <v>0</v>
      </c>
      <c r="H12" s="81"/>
    </row>
    <row r="13" spans="1:17" s="17" customFormat="1" ht="20.100000000000001" customHeight="1" x14ac:dyDescent="0.25">
      <c r="A13" s="74"/>
      <c r="B13" s="75"/>
      <c r="C13" s="75"/>
      <c r="D13" s="75"/>
      <c r="E13" s="75"/>
      <c r="F13" s="75"/>
      <c r="G13" s="73">
        <f t="shared" ref="G13:G43" si="0">(B13*C13)*$G$8</f>
        <v>0</v>
      </c>
      <c r="H13" s="82"/>
      <c r="K13" s="114" t="s">
        <v>101</v>
      </c>
      <c r="L13" s="115"/>
      <c r="M13" s="115"/>
      <c r="N13" s="115"/>
      <c r="O13" s="116"/>
    </row>
    <row r="14" spans="1:17" ht="20.100000000000001" customHeight="1" x14ac:dyDescent="0.25">
      <c r="A14" s="74"/>
      <c r="B14" s="75"/>
      <c r="C14" s="75"/>
      <c r="D14" s="75"/>
      <c r="E14" s="75"/>
      <c r="F14" s="75"/>
      <c r="G14" s="73">
        <f t="shared" si="0"/>
        <v>0</v>
      </c>
      <c r="H14" s="82"/>
      <c r="I14" s="17"/>
      <c r="K14" s="30" t="s">
        <v>102</v>
      </c>
      <c r="L14" s="127" t="s">
        <v>103</v>
      </c>
      <c r="M14" s="128"/>
      <c r="N14" s="128"/>
      <c r="O14" s="129"/>
    </row>
    <row r="15" spans="1:17" ht="20.100000000000001" customHeight="1" x14ac:dyDescent="0.25">
      <c r="A15" s="74"/>
      <c r="B15" s="75"/>
      <c r="C15" s="75"/>
      <c r="D15" s="75"/>
      <c r="E15" s="75"/>
      <c r="F15" s="75"/>
      <c r="G15" s="73">
        <f t="shared" si="0"/>
        <v>0</v>
      </c>
      <c r="H15" s="82"/>
      <c r="K15" s="22" t="s">
        <v>74</v>
      </c>
      <c r="L15" s="118" t="s">
        <v>104</v>
      </c>
      <c r="M15" s="119"/>
      <c r="N15" s="119"/>
      <c r="O15" s="120"/>
    </row>
    <row r="16" spans="1:17" ht="20.100000000000001" customHeight="1" x14ac:dyDescent="0.25">
      <c r="A16" s="74"/>
      <c r="B16" s="75"/>
      <c r="C16" s="75"/>
      <c r="D16" s="75"/>
      <c r="E16" s="75"/>
      <c r="F16" s="75"/>
      <c r="G16" s="73">
        <f t="shared" si="0"/>
        <v>0</v>
      </c>
      <c r="H16" s="82"/>
      <c r="K16" s="22" t="s">
        <v>75</v>
      </c>
      <c r="L16" s="118" t="s">
        <v>105</v>
      </c>
      <c r="M16" s="119"/>
      <c r="N16" s="119"/>
      <c r="O16" s="120"/>
    </row>
    <row r="17" spans="1:20" ht="20.100000000000001" customHeight="1" x14ac:dyDescent="0.25">
      <c r="A17" s="74"/>
      <c r="B17" s="75"/>
      <c r="C17" s="75"/>
      <c r="D17" s="75"/>
      <c r="E17" s="75"/>
      <c r="F17" s="75"/>
      <c r="G17" s="73">
        <f t="shared" si="0"/>
        <v>0</v>
      </c>
      <c r="H17" s="82"/>
      <c r="K17" s="22" t="s">
        <v>76</v>
      </c>
      <c r="L17" s="118" t="s">
        <v>104</v>
      </c>
      <c r="M17" s="119"/>
      <c r="N17" s="119"/>
      <c r="O17" s="120"/>
    </row>
    <row r="18" spans="1:20" ht="20.100000000000001" customHeight="1" x14ac:dyDescent="0.25">
      <c r="A18" s="74"/>
      <c r="B18" s="75"/>
      <c r="C18" s="75"/>
      <c r="D18" s="75"/>
      <c r="E18" s="75"/>
      <c r="F18" s="75"/>
      <c r="G18" s="73">
        <f t="shared" si="0"/>
        <v>0</v>
      </c>
      <c r="H18" s="82"/>
      <c r="K18" s="22" t="s">
        <v>77</v>
      </c>
      <c r="L18" s="118" t="s">
        <v>106</v>
      </c>
      <c r="M18" s="119"/>
      <c r="N18" s="119"/>
      <c r="O18" s="120"/>
    </row>
    <row r="19" spans="1:20" ht="20.100000000000001" customHeight="1" x14ac:dyDescent="0.25">
      <c r="A19" s="74"/>
      <c r="B19" s="75"/>
      <c r="C19" s="75"/>
      <c r="D19" s="75"/>
      <c r="E19" s="75"/>
      <c r="F19" s="75"/>
      <c r="G19" s="73">
        <f t="shared" si="0"/>
        <v>0</v>
      </c>
      <c r="H19" s="82"/>
      <c r="K19" s="22" t="s">
        <v>78</v>
      </c>
      <c r="L19" s="118" t="s">
        <v>106</v>
      </c>
      <c r="M19" s="119"/>
      <c r="N19" s="119"/>
      <c r="O19" s="120"/>
    </row>
    <row r="20" spans="1:20" ht="20.100000000000001" customHeight="1" x14ac:dyDescent="0.25">
      <c r="A20" s="74"/>
      <c r="B20" s="75"/>
      <c r="C20" s="75"/>
      <c r="D20" s="75"/>
      <c r="E20" s="75"/>
      <c r="F20" s="75"/>
      <c r="G20" s="73">
        <f t="shared" si="0"/>
        <v>0</v>
      </c>
      <c r="H20" s="82"/>
      <c r="K20" s="22" t="s">
        <v>79</v>
      </c>
      <c r="L20" s="124">
        <v>1</v>
      </c>
      <c r="M20" s="125"/>
      <c r="N20" s="125"/>
      <c r="O20" s="126"/>
    </row>
    <row r="21" spans="1:20" ht="20.100000000000001" customHeight="1" x14ac:dyDescent="0.25">
      <c r="A21" s="74"/>
      <c r="B21" s="75"/>
      <c r="C21" s="75"/>
      <c r="D21" s="75"/>
      <c r="E21" s="75"/>
      <c r="F21" s="75"/>
      <c r="G21" s="73">
        <f t="shared" si="0"/>
        <v>0</v>
      </c>
      <c r="H21" s="82"/>
      <c r="K21" s="22" t="s">
        <v>80</v>
      </c>
      <c r="L21" s="118" t="s">
        <v>107</v>
      </c>
      <c r="M21" s="119"/>
      <c r="N21" s="119"/>
      <c r="O21" s="120"/>
    </row>
    <row r="22" spans="1:20" ht="20.100000000000001" customHeight="1" x14ac:dyDescent="0.25">
      <c r="A22" s="74"/>
      <c r="B22" s="75"/>
      <c r="C22" s="75"/>
      <c r="D22" s="75"/>
      <c r="E22" s="75"/>
      <c r="F22" s="75"/>
      <c r="G22" s="73">
        <f t="shared" si="0"/>
        <v>0</v>
      </c>
      <c r="H22" s="82"/>
      <c r="K22" s="22" t="s">
        <v>81</v>
      </c>
      <c r="L22" s="118" t="s">
        <v>108</v>
      </c>
      <c r="M22" s="119"/>
      <c r="N22" s="119"/>
      <c r="O22" s="120"/>
    </row>
    <row r="23" spans="1:20" ht="20.100000000000001" customHeight="1" x14ac:dyDescent="0.25">
      <c r="A23" s="74"/>
      <c r="B23" s="75"/>
      <c r="C23" s="75"/>
      <c r="D23" s="75"/>
      <c r="E23" s="75"/>
      <c r="F23" s="75"/>
      <c r="G23" s="73">
        <f t="shared" si="0"/>
        <v>0</v>
      </c>
      <c r="H23" s="82"/>
      <c r="K23" s="22" t="s">
        <v>82</v>
      </c>
      <c r="L23" s="117" t="s">
        <v>109</v>
      </c>
      <c r="M23" s="117"/>
      <c r="N23" s="117"/>
      <c r="O23" s="117"/>
    </row>
    <row r="24" spans="1:20" ht="19.5" customHeight="1" x14ac:dyDescent="0.25">
      <c r="A24" s="74"/>
      <c r="B24" s="75"/>
      <c r="C24" s="75"/>
      <c r="D24" s="75"/>
      <c r="E24" s="75"/>
      <c r="F24" s="75"/>
      <c r="G24" s="73">
        <f t="shared" si="0"/>
        <v>0</v>
      </c>
      <c r="H24" s="82"/>
    </row>
    <row r="25" spans="1:20" ht="19.5" customHeight="1" x14ac:dyDescent="0.25">
      <c r="A25" s="74"/>
      <c r="B25" s="75"/>
      <c r="C25" s="75"/>
      <c r="D25" s="75"/>
      <c r="E25" s="75"/>
      <c r="F25" s="75"/>
      <c r="G25" s="73">
        <f t="shared" si="0"/>
        <v>0</v>
      </c>
      <c r="H25" s="82"/>
    </row>
    <row r="26" spans="1:20" ht="19.5" customHeight="1" thickBot="1" x14ac:dyDescent="0.3">
      <c r="A26" s="74"/>
      <c r="B26" s="75"/>
      <c r="C26" s="75"/>
      <c r="D26" s="75"/>
      <c r="E26" s="75"/>
      <c r="F26" s="75"/>
      <c r="G26" s="73">
        <f t="shared" si="0"/>
        <v>0</v>
      </c>
      <c r="H26" s="82"/>
    </row>
    <row r="27" spans="1:20" ht="19.5" customHeight="1" thickBot="1" x14ac:dyDescent="0.3">
      <c r="A27" s="74"/>
      <c r="B27" s="75"/>
      <c r="C27" s="75"/>
      <c r="D27" s="75"/>
      <c r="E27" s="75"/>
      <c r="F27" s="75"/>
      <c r="G27" s="73">
        <f t="shared" si="0"/>
        <v>0</v>
      </c>
      <c r="H27" s="82"/>
      <c r="K27" s="121" t="s">
        <v>111</v>
      </c>
      <c r="L27" s="122"/>
      <c r="M27" s="122"/>
      <c r="N27" s="122"/>
      <c r="O27" s="122"/>
      <c r="P27" s="122"/>
      <c r="Q27" s="122"/>
      <c r="R27" s="122"/>
      <c r="S27" s="122"/>
      <c r="T27" s="123"/>
    </row>
    <row r="28" spans="1:20" ht="19.5" customHeight="1" x14ac:dyDescent="0.25">
      <c r="A28" s="74"/>
      <c r="B28" s="75"/>
      <c r="C28" s="75"/>
      <c r="D28" s="75"/>
      <c r="E28" s="75"/>
      <c r="F28" s="75"/>
      <c r="G28" s="73">
        <f t="shared" si="0"/>
        <v>0</v>
      </c>
      <c r="H28" s="82"/>
      <c r="K28" s="29"/>
    </row>
    <row r="29" spans="1:20" ht="19.5" customHeight="1" x14ac:dyDescent="0.25">
      <c r="A29" s="74"/>
      <c r="B29" s="75"/>
      <c r="C29" s="75"/>
      <c r="D29" s="75"/>
      <c r="E29" s="75"/>
      <c r="F29" s="75"/>
      <c r="G29" s="73">
        <f t="shared" si="0"/>
        <v>0</v>
      </c>
      <c r="H29" s="82"/>
      <c r="K29" s="29"/>
    </row>
    <row r="30" spans="1:20" ht="20.100000000000001" customHeight="1" x14ac:dyDescent="0.25">
      <c r="A30" s="74"/>
      <c r="B30" s="75"/>
      <c r="C30" s="75"/>
      <c r="D30" s="75"/>
      <c r="E30" s="75"/>
      <c r="F30" s="75"/>
      <c r="G30" s="73">
        <f t="shared" si="0"/>
        <v>0</v>
      </c>
      <c r="H30" s="82"/>
    </row>
    <row r="31" spans="1:20" ht="20.100000000000001" customHeight="1" x14ac:dyDescent="0.25">
      <c r="A31" s="74"/>
      <c r="B31" s="75"/>
      <c r="C31" s="75"/>
      <c r="D31" s="75"/>
      <c r="E31" s="75"/>
      <c r="F31" s="75"/>
      <c r="G31" s="73">
        <f t="shared" si="0"/>
        <v>0</v>
      </c>
      <c r="H31" s="82"/>
    </row>
    <row r="32" spans="1:20" ht="20.100000000000001" customHeight="1" x14ac:dyDescent="0.25">
      <c r="A32" s="74"/>
      <c r="B32" s="75"/>
      <c r="C32" s="75"/>
      <c r="D32" s="75"/>
      <c r="E32" s="75"/>
      <c r="F32" s="75"/>
      <c r="G32" s="73">
        <f t="shared" si="0"/>
        <v>0</v>
      </c>
      <c r="H32" s="82"/>
    </row>
    <row r="33" spans="1:11" ht="19.5" customHeight="1" x14ac:dyDescent="0.25">
      <c r="A33" s="74"/>
      <c r="B33" s="75"/>
      <c r="C33" s="75"/>
      <c r="D33" s="75"/>
      <c r="E33" s="75"/>
      <c r="F33" s="75"/>
      <c r="G33" s="73">
        <f t="shared" si="0"/>
        <v>0</v>
      </c>
      <c r="H33" s="82"/>
    </row>
    <row r="34" spans="1:11" ht="19.5" customHeight="1" x14ac:dyDescent="0.25">
      <c r="A34" s="74"/>
      <c r="B34" s="75"/>
      <c r="C34" s="75"/>
      <c r="D34" s="75"/>
      <c r="E34" s="75"/>
      <c r="F34" s="75"/>
      <c r="G34" s="73">
        <f t="shared" si="0"/>
        <v>0</v>
      </c>
      <c r="H34" s="82"/>
    </row>
    <row r="35" spans="1:11" ht="19.5" customHeight="1" x14ac:dyDescent="0.25">
      <c r="A35" s="74"/>
      <c r="B35" s="75"/>
      <c r="C35" s="75"/>
      <c r="D35" s="75"/>
      <c r="E35" s="75"/>
      <c r="F35" s="75"/>
      <c r="G35" s="73">
        <f t="shared" si="0"/>
        <v>0</v>
      </c>
      <c r="H35" s="82"/>
    </row>
    <row r="36" spans="1:11" ht="20.100000000000001" customHeight="1" x14ac:dyDescent="0.25">
      <c r="A36" s="74"/>
      <c r="B36" s="75"/>
      <c r="C36" s="75"/>
      <c r="D36" s="75"/>
      <c r="E36" s="75"/>
      <c r="F36" s="75"/>
      <c r="G36" s="73">
        <f t="shared" si="0"/>
        <v>0</v>
      </c>
      <c r="H36" s="82"/>
    </row>
    <row r="37" spans="1:11" ht="20.100000000000001" customHeight="1" x14ac:dyDescent="0.25">
      <c r="A37" s="74"/>
      <c r="B37" s="75"/>
      <c r="C37" s="75"/>
      <c r="D37" s="75"/>
      <c r="E37" s="75"/>
      <c r="F37" s="75"/>
      <c r="G37" s="73">
        <f t="shared" si="0"/>
        <v>0</v>
      </c>
      <c r="H37" s="82"/>
    </row>
    <row r="38" spans="1:11" ht="20.100000000000001" customHeight="1" x14ac:dyDescent="0.25">
      <c r="A38" s="74"/>
      <c r="B38" s="75"/>
      <c r="C38" s="75"/>
      <c r="D38" s="75"/>
      <c r="E38" s="75"/>
      <c r="F38" s="75"/>
      <c r="G38" s="73">
        <f t="shared" si="0"/>
        <v>0</v>
      </c>
      <c r="H38" s="82"/>
    </row>
    <row r="39" spans="1:11" ht="20.100000000000001" customHeight="1" x14ac:dyDescent="0.25">
      <c r="A39" s="74"/>
      <c r="B39" s="75"/>
      <c r="C39" s="75"/>
      <c r="D39" s="75"/>
      <c r="E39" s="75"/>
      <c r="F39" s="75"/>
      <c r="G39" s="73">
        <f t="shared" si="0"/>
        <v>0</v>
      </c>
      <c r="H39" s="82"/>
    </row>
    <row r="40" spans="1:11" ht="20.100000000000001" customHeight="1" x14ac:dyDescent="0.25">
      <c r="A40" s="74"/>
      <c r="B40" s="75"/>
      <c r="C40" s="75"/>
      <c r="D40" s="75"/>
      <c r="E40" s="75"/>
      <c r="F40" s="75"/>
      <c r="G40" s="73">
        <f t="shared" si="0"/>
        <v>0</v>
      </c>
      <c r="H40" s="82"/>
    </row>
    <row r="41" spans="1:11" ht="20.100000000000001" customHeight="1" x14ac:dyDescent="0.25">
      <c r="A41" s="74"/>
      <c r="B41" s="75"/>
      <c r="C41" s="75"/>
      <c r="D41" s="75"/>
      <c r="E41" s="75"/>
      <c r="F41" s="75"/>
      <c r="G41" s="73">
        <f t="shared" si="0"/>
        <v>0</v>
      </c>
      <c r="H41" s="82"/>
    </row>
    <row r="42" spans="1:11" ht="20.100000000000001" customHeight="1" x14ac:dyDescent="0.25">
      <c r="A42" s="74"/>
      <c r="B42" s="75"/>
      <c r="C42" s="75"/>
      <c r="D42" s="75"/>
      <c r="E42" s="75"/>
      <c r="F42" s="75"/>
      <c r="G42" s="73">
        <f t="shared" si="0"/>
        <v>0</v>
      </c>
      <c r="H42" s="82"/>
    </row>
    <row r="43" spans="1:11" ht="20.100000000000001" customHeight="1" thickBot="1" x14ac:dyDescent="0.3">
      <c r="A43" s="76"/>
      <c r="B43" s="77"/>
      <c r="C43" s="77"/>
      <c r="D43" s="77"/>
      <c r="E43" s="77"/>
      <c r="F43" s="77"/>
      <c r="G43" s="73">
        <f t="shared" si="0"/>
        <v>0</v>
      </c>
      <c r="H43" s="83"/>
    </row>
    <row r="44" spans="1:11" ht="20.100000000000001" customHeight="1" thickBot="1" x14ac:dyDescent="0.3">
      <c r="A44" s="54" t="s">
        <v>1</v>
      </c>
      <c r="B44" s="55">
        <f>SUM(B12:B43)</f>
        <v>0</v>
      </c>
      <c r="C44" s="56"/>
      <c r="D44" s="56"/>
      <c r="E44" s="56"/>
      <c r="F44" s="56"/>
      <c r="G44" s="53">
        <f>SUM(G12:G43)</f>
        <v>0</v>
      </c>
      <c r="H44" s="84"/>
    </row>
    <row r="45" spans="1:11" ht="20.100000000000001" customHeight="1" x14ac:dyDescent="0.3">
      <c r="A45" s="86"/>
      <c r="B45" s="86"/>
      <c r="C45" s="86"/>
      <c r="D45" s="86"/>
      <c r="E45" s="86"/>
      <c r="F45" s="86"/>
      <c r="G45" s="23"/>
      <c r="H45" s="23"/>
    </row>
    <row r="46" spans="1:11" ht="23.25" customHeight="1" x14ac:dyDescent="0.3">
      <c r="A46" s="44" t="s">
        <v>99</v>
      </c>
      <c r="B46" s="45"/>
      <c r="C46" s="46"/>
      <c r="D46" s="47" t="e">
        <f>B44/(30*G7)</f>
        <v>#DIV/0!</v>
      </c>
      <c r="F46" s="23"/>
      <c r="G46" s="23"/>
      <c r="H46" s="23"/>
      <c r="I46" s="86"/>
      <c r="J46" s="86"/>
      <c r="K46" s="86"/>
    </row>
    <row r="47" spans="1:11" ht="23.25" customHeight="1" x14ac:dyDescent="0.3">
      <c r="B47" s="24"/>
      <c r="C47" s="24"/>
      <c r="D47" s="24"/>
      <c r="E47" s="24"/>
      <c r="F47" s="24"/>
      <c r="G47" s="24"/>
      <c r="H47" s="24"/>
      <c r="I47" s="23"/>
      <c r="J47" s="23"/>
      <c r="K47" s="23"/>
    </row>
    <row r="48" spans="1:11" ht="21" customHeight="1" x14ac:dyDescent="0.3">
      <c r="A48" s="25" t="s">
        <v>29</v>
      </c>
      <c r="I48" s="24"/>
      <c r="J48" s="24"/>
      <c r="K48" s="24"/>
    </row>
    <row r="49" spans="1:9" ht="24.75" customHeight="1" x14ac:dyDescent="0.25">
      <c r="B49" s="145" t="s">
        <v>28</v>
      </c>
      <c r="C49" s="146"/>
      <c r="D49" s="48" t="str">
        <f>B3</f>
        <v>Septembre</v>
      </c>
      <c r="E49" s="48">
        <f>E3</f>
        <v>0</v>
      </c>
    </row>
    <row r="50" spans="1:9" ht="21" customHeight="1" x14ac:dyDescent="0.25">
      <c r="B50" s="130" t="s">
        <v>0</v>
      </c>
      <c r="C50" s="131"/>
      <c r="D50" s="131"/>
      <c r="E50" s="132"/>
    </row>
    <row r="51" spans="1:9" ht="24" customHeight="1" x14ac:dyDescent="0.25">
      <c r="B51" s="139" t="s">
        <v>46</v>
      </c>
      <c r="C51" s="140"/>
      <c r="D51" s="141"/>
      <c r="E51" s="48">
        <f>SUMPRODUCT(B12:B43,C12:C43)</f>
        <v>0</v>
      </c>
    </row>
    <row r="52" spans="1:9" ht="18.75" customHeight="1" x14ac:dyDescent="0.25">
      <c r="B52" s="139" t="s">
        <v>47</v>
      </c>
      <c r="C52" s="140"/>
      <c r="D52" s="141"/>
      <c r="E52" s="48">
        <f>SUMPRODUCT(B12:B43,D12:D43)</f>
        <v>0</v>
      </c>
      <c r="I52" s="15"/>
    </row>
    <row r="53" spans="1:9" ht="63" customHeight="1" x14ac:dyDescent="0.25">
      <c r="A53" s="26"/>
      <c r="B53" s="136" t="s">
        <v>48</v>
      </c>
      <c r="C53" s="137"/>
      <c r="D53" s="138"/>
      <c r="E53" s="48">
        <f>SUMPRODUCT(B12:B43,E12:E43)</f>
        <v>0</v>
      </c>
      <c r="F53" s="27"/>
      <c r="G53" s="27"/>
      <c r="H53" s="27"/>
    </row>
    <row r="54" spans="1:9" ht="57" customHeight="1" x14ac:dyDescent="0.25">
      <c r="B54" s="142" t="s">
        <v>49</v>
      </c>
      <c r="C54" s="143"/>
      <c r="D54" s="144"/>
      <c r="E54" s="48">
        <f>SUMPRODUCT(B12:B43,F12:F43)</f>
        <v>0</v>
      </c>
    </row>
    <row r="55" spans="1:9" ht="62.1" customHeight="1" x14ac:dyDescent="0.25">
      <c r="B55" s="135"/>
      <c r="C55" s="135"/>
      <c r="D55" s="135"/>
      <c r="E55" s="28"/>
    </row>
    <row r="56" spans="1:9" ht="20.100000000000001" customHeight="1" x14ac:dyDescent="0.25">
      <c r="A56" s="57" t="s">
        <v>85</v>
      </c>
      <c r="B56" s="78"/>
      <c r="C56" s="78"/>
      <c r="D56" s="78"/>
      <c r="E56" s="57"/>
    </row>
    <row r="57" spans="1:9" ht="21" customHeight="1" x14ac:dyDescent="0.25">
      <c r="A57" s="57"/>
      <c r="B57" s="57"/>
      <c r="C57" s="57"/>
      <c r="D57" s="57"/>
    </row>
    <row r="58" spans="1:9" ht="12.75" customHeight="1" x14ac:dyDescent="0.25">
      <c r="A58" s="57" t="s">
        <v>84</v>
      </c>
      <c r="B58" s="50">
        <f>SUMIF(H12:H43,"Réservation en direct",G12:G43)</f>
        <v>0</v>
      </c>
      <c r="C58" s="57"/>
      <c r="D58" s="57"/>
      <c r="E58" s="50"/>
    </row>
    <row r="59" spans="1:9" ht="12.75" customHeight="1" x14ac:dyDescent="0.25">
      <c r="A59" s="57" t="s">
        <v>86</v>
      </c>
      <c r="B59" s="50">
        <f>SUMIF(H12:H43,"Abritel",G12:G43)</f>
        <v>0</v>
      </c>
      <c r="C59" s="57"/>
      <c r="D59" s="57"/>
      <c r="E59" s="50"/>
    </row>
    <row r="60" spans="1:9" ht="12.75" customHeight="1" x14ac:dyDescent="0.25">
      <c r="A60" s="57" t="s">
        <v>87</v>
      </c>
      <c r="B60" s="50">
        <f>SUMIF(H12:H43,"AirBnB",G12:G43)</f>
        <v>0</v>
      </c>
      <c r="C60" s="57"/>
      <c r="D60" s="57"/>
      <c r="E60" s="50"/>
    </row>
    <row r="61" spans="1:9" ht="12.75" customHeight="1" x14ac:dyDescent="0.25">
      <c r="A61" s="57" t="s">
        <v>88</v>
      </c>
      <c r="B61" s="50">
        <f>SUMIF(H12:H43,"Amivac",G12:G43)</f>
        <v>0</v>
      </c>
      <c r="C61" s="57"/>
      <c r="D61" s="57"/>
      <c r="E61" s="50"/>
    </row>
    <row r="62" spans="1:9" ht="12.75" customHeight="1" x14ac:dyDescent="0.25">
      <c r="A62" s="57" t="s">
        <v>89</v>
      </c>
      <c r="B62" s="50">
        <f>SUMIF(H12:H43,"Booking",G12:G43)</f>
        <v>0</v>
      </c>
      <c r="C62" s="57"/>
      <c r="D62" s="57"/>
      <c r="E62" s="50"/>
    </row>
    <row r="63" spans="1:9" ht="12.75" customHeight="1" x14ac:dyDescent="0.25">
      <c r="A63" s="57" t="s">
        <v>90</v>
      </c>
      <c r="B63" s="50">
        <f>SUMIF(H12:H43,"Cybevasion",G12:G43)</f>
        <v>0</v>
      </c>
      <c r="C63" s="57"/>
      <c r="D63" s="57"/>
      <c r="E63" s="50"/>
    </row>
    <row r="64" spans="1:9" ht="12.75" customHeight="1" x14ac:dyDescent="0.25">
      <c r="A64" s="57" t="s">
        <v>91</v>
      </c>
      <c r="B64" s="50">
        <f>SUMIF(H12:H43,"Expedia",G12:G43)</f>
        <v>0</v>
      </c>
      <c r="C64" s="57"/>
      <c r="D64" s="57"/>
      <c r="E64" s="50"/>
    </row>
    <row r="65" spans="1:5" ht="15" x14ac:dyDescent="0.25">
      <c r="A65" s="57" t="s">
        <v>92</v>
      </c>
      <c r="B65" s="50">
        <f>SUMIF(H12:H43,"Gîtes de France",G12:G43)</f>
        <v>0</v>
      </c>
      <c r="C65" s="57"/>
      <c r="D65" s="57"/>
      <c r="E65" s="50"/>
    </row>
    <row r="66" spans="1:5" ht="15" x14ac:dyDescent="0.25">
      <c r="A66" s="57" t="s">
        <v>93</v>
      </c>
      <c r="B66" s="50">
        <f>SUMIF(H12:H43,"Greengo",G12:G43)</f>
        <v>0</v>
      </c>
      <c r="C66" s="57"/>
      <c r="D66" s="57"/>
      <c r="E66" s="50"/>
    </row>
    <row r="67" spans="1:5" ht="15" x14ac:dyDescent="0.25">
      <c r="A67" s="57" t="s">
        <v>94</v>
      </c>
      <c r="B67" s="50">
        <f>SUMIF(H12:H43,"Le Bon Coin",G12:G43)</f>
        <v>0</v>
      </c>
      <c r="C67" s="57"/>
      <c r="D67" s="57"/>
      <c r="E67" s="50"/>
    </row>
    <row r="68" spans="1:5" ht="15" x14ac:dyDescent="0.25">
      <c r="A68" s="57" t="s">
        <v>95</v>
      </c>
      <c r="B68" s="50">
        <f>SUMIF(H12:H43,"Sawdays",G12:G43)</f>
        <v>0</v>
      </c>
      <c r="C68" s="57"/>
      <c r="D68" s="57"/>
      <c r="E68" s="50"/>
    </row>
    <row r="69" spans="1:5" ht="15" x14ac:dyDescent="0.25">
      <c r="A69" s="57" t="s">
        <v>96</v>
      </c>
      <c r="B69" s="50">
        <f>SUMIF(H12:H43,"Seloger vacances",G12:G43)</f>
        <v>0</v>
      </c>
      <c r="C69" s="57"/>
      <c r="D69" s="57"/>
      <c r="E69" s="50"/>
    </row>
    <row r="70" spans="1:5" ht="15" x14ac:dyDescent="0.25">
      <c r="A70" s="57" t="s">
        <v>97</v>
      </c>
      <c r="B70" s="50">
        <f>SUMIF(H12:H43,"Sportihome",G12:G43)</f>
        <v>0</v>
      </c>
      <c r="C70" s="57"/>
      <c r="D70" s="57"/>
      <c r="E70" s="50"/>
    </row>
    <row r="71" spans="1:5" ht="15" x14ac:dyDescent="0.25">
      <c r="A71" s="57" t="s">
        <v>98</v>
      </c>
      <c r="B71" s="50">
        <f>SUMIF(H12:H43,"TripAdvisor",G12:G43)</f>
        <v>0</v>
      </c>
      <c r="C71" s="57"/>
      <c r="D71" s="57"/>
      <c r="E71" s="50"/>
    </row>
    <row r="72" spans="1:5" ht="15.6" x14ac:dyDescent="0.3">
      <c r="A72" s="51" t="s">
        <v>1</v>
      </c>
      <c r="B72" s="52">
        <f>SUM(B59:B71)</f>
        <v>0</v>
      </c>
      <c r="C72" s="57"/>
      <c r="D72" s="51"/>
      <c r="E72" s="52"/>
    </row>
    <row r="77" spans="1:5" ht="12.75" customHeight="1" x14ac:dyDescent="0.25"/>
  </sheetData>
  <sheetProtection algorithmName="SHA-512" hashValue="3ds7NcotlUVfsjnbmYeqptDwMN5LmuxoRwyY2685I3gkh/uI7Fu6dt0X+hy3VtGFKMJ/n8RabCW9K112hupsLA==" saltValue="pbx/KDkBff+E9BCGlaCFcg==" spinCount="100000" sheet="1" objects="1" scenarios="1" insertRows="0" selectLockedCells="1"/>
  <mergeCells count="34">
    <mergeCell ref="B53:D53"/>
    <mergeCell ref="B54:D54"/>
    <mergeCell ref="B55:D55"/>
    <mergeCell ref="A45:F45"/>
    <mergeCell ref="G8:H8"/>
    <mergeCell ref="I46:K46"/>
    <mergeCell ref="B49:C49"/>
    <mergeCell ref="B50:E50"/>
    <mergeCell ref="B51:D51"/>
    <mergeCell ref="B52:D52"/>
    <mergeCell ref="K27:T27"/>
    <mergeCell ref="K13:O13"/>
    <mergeCell ref="L14:O14"/>
    <mergeCell ref="L15:O15"/>
    <mergeCell ref="L16:O16"/>
    <mergeCell ref="L17:O17"/>
    <mergeCell ref="L18:O18"/>
    <mergeCell ref="L19:O19"/>
    <mergeCell ref="L20:O20"/>
    <mergeCell ref="L21:O21"/>
    <mergeCell ref="L22:O22"/>
    <mergeCell ref="L23:O23"/>
    <mergeCell ref="A7:B7"/>
    <mergeCell ref="C7:D7"/>
    <mergeCell ref="E7:F7"/>
    <mergeCell ref="G7:H7"/>
    <mergeCell ref="A8:B8"/>
    <mergeCell ref="C8:E8"/>
    <mergeCell ref="A1:H1"/>
    <mergeCell ref="A2:H2"/>
    <mergeCell ref="B5:D5"/>
    <mergeCell ref="F5:H5"/>
    <mergeCell ref="A6:B6"/>
    <mergeCell ref="C6:H6"/>
  </mergeCells>
  <dataValidations count="7">
    <dataValidation type="date" operator="greaterThan" allowBlank="1" showInputMessage="1" showErrorMessage="1" sqref="A18:A43" xr:uid="{C0D521EE-DD42-415D-A2E1-AB36E592360F}">
      <formula1>40544</formula1>
    </dataValidation>
    <dataValidation allowBlank="1" showErrorMessage="1" promptTitle="Carte SNCF" prompt="Sélectionnez le type de réduction présenté" sqref="E11" xr:uid="{C7B0E488-B519-4E9C-B773-9D5936A22366}"/>
    <dataValidation allowBlank="1" showInputMessage="1" showErrorMessage="1" promptTitle="Dates" prompt="Date de fin du séjour_x000a_" sqref="A11" xr:uid="{CF857C4E-ABC5-4477-B96E-6E6BA905B072}"/>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 xr:uid="{138205A6-BD35-4BAD-8641-FF7E69E8513D}"/>
    <dataValidation allowBlank="1" showInputMessage="1" showErrorMessage="1" promptTitle="Nombre de lits" sqref="A7:B7" xr:uid="{81826779-8BD0-4D88-A15E-C758EFC942FF}"/>
    <dataValidation type="whole" allowBlank="1" showInputMessage="1" showErrorMessage="1" errorTitle="Nb entier svp" promptTitle="Nb de lits" sqref="C7" xr:uid="{43D2216D-200E-48BC-B312-D073B5556E31}">
      <formula1>0</formula1>
      <formula2>10000</formula2>
    </dataValidation>
    <dataValidation type="list" allowBlank="1" showInputMessage="1" showErrorMessage="1" sqref="H12:H43" xr:uid="{00000000-0002-0000-08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Janvier</vt:lpstr>
      <vt:lpstr>Février</vt:lpstr>
      <vt:lpstr>Mars</vt:lpstr>
      <vt:lpstr>Avril</vt:lpstr>
      <vt:lpstr>Mai</vt:lpstr>
      <vt:lpstr>Juin</vt:lpstr>
      <vt:lpstr>Juillet</vt:lpstr>
      <vt:lpstr>Août</vt:lpstr>
      <vt:lpstr>Septembre</vt:lpstr>
      <vt:lpstr>Octobre</vt:lpstr>
      <vt:lpstr>Novembre</vt:lpstr>
      <vt:lpstr>Décembre</vt:lpstr>
      <vt:lpstr>Récapitulatif</vt:lpstr>
      <vt:lpstr>Feuil3</vt:lpstr>
      <vt:lpstr>TYPE</vt:lpstr>
      <vt:lpstr>Août!Zone_d_impression</vt:lpstr>
      <vt:lpstr>Avril!Zone_d_impression</vt:lpstr>
      <vt:lpstr>Décembre!Zone_d_impression</vt:lpstr>
      <vt:lpstr>Février!Zone_d_impression</vt:lpstr>
      <vt:lpstr>Janvier!Zone_d_impression</vt:lpstr>
      <vt:lpstr>Juillet!Zone_d_impression</vt:lpstr>
      <vt:lpstr>Juin!Zone_d_impression</vt:lpstr>
      <vt:lpstr>Mai!Zone_d_impression</vt:lpstr>
      <vt:lpstr>Mars!Zone_d_impression</vt:lpstr>
      <vt:lpstr>Novembre!Zone_d_impression</vt:lpstr>
      <vt:lpstr>Octobre!Zone_d_impression</vt:lpstr>
      <vt:lpstr>Septembre!Zone_d_impression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Communauté de Communes Saône Doubs Bresse</dc:creator>
  <cp:lastModifiedBy>Romain DUMONTEIL</cp:lastModifiedBy>
  <cp:lastPrinted>2018-11-06T09:20:37Z</cp:lastPrinted>
  <dcterms:created xsi:type="dcterms:W3CDTF">2003-01-17T14:43:20Z</dcterms:created>
  <dcterms:modified xsi:type="dcterms:W3CDTF">2022-11-17T11:45:40Z</dcterms:modified>
</cp:coreProperties>
</file>